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B9912FD7-58F7-494A-B043-1A66280B5043}" xr6:coauthVersionLast="47" xr6:coauthVersionMax="47" xr10:uidLastSave="{00000000-0000-0000-0000-000000000000}"/>
  <bookViews>
    <workbookView xWindow="-120" yWindow="-120" windowWidth="29040" windowHeight="15840" activeTab="4" xr2:uid="{00000000-000D-0000-FFFF-FFFF00000000}"/>
  </bookViews>
  <sheets>
    <sheet name="Method Overview" sheetId="5" r:id="rId1"/>
    <sheet name="Cost Shift Consolidated" sheetId="4" r:id="rId2"/>
    <sheet name="PGE" sheetId="1" r:id="rId3"/>
    <sheet name="SCE" sheetId="2" r:id="rId4"/>
    <sheet name="SDGE"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 l="1"/>
  <c r="F26" i="3"/>
  <c r="G26" i="3"/>
  <c r="H26" i="3"/>
  <c r="H32" i="3" s="1"/>
  <c r="H38" i="3" s="1"/>
  <c r="I26" i="3"/>
  <c r="J26" i="3"/>
  <c r="J32" i="3" s="1"/>
  <c r="H26" i="2"/>
  <c r="J26" i="2"/>
  <c r="E26" i="2"/>
  <c r="E44" i="2" s="1"/>
  <c r="F26" i="2"/>
  <c r="G26" i="2"/>
  <c r="G32" i="2" s="1"/>
  <c r="H26" i="1"/>
  <c r="E26" i="1"/>
  <c r="I8" i="1"/>
  <c r="F8" i="1"/>
  <c r="H44" i="3" l="1"/>
  <c r="I32" i="3"/>
  <c r="I38" i="3" s="1"/>
  <c r="I44" i="3" s="1"/>
  <c r="G32" i="3"/>
  <c r="G38" i="2"/>
  <c r="G44" i="2" s="1"/>
  <c r="J38" i="3"/>
  <c r="J44" i="3" s="1"/>
  <c r="F32" i="3"/>
  <c r="F38" i="3" s="1"/>
  <c r="F44" i="3" s="1"/>
  <c r="E44" i="3"/>
  <c r="E32" i="2"/>
  <c r="E38" i="2" s="1"/>
  <c r="E44" i="1"/>
  <c r="E32" i="1"/>
  <c r="E38" i="1" s="1"/>
  <c r="H44" i="1"/>
  <c r="H32" i="1"/>
  <c r="H38" i="1" s="1"/>
  <c r="G26" i="1"/>
  <c r="G32" i="1" s="1"/>
  <c r="I26" i="1"/>
  <c r="J26" i="1"/>
  <c r="J32" i="1" s="1"/>
  <c r="E32" i="3"/>
  <c r="E38" i="3" s="1"/>
  <c r="J32" i="2"/>
  <c r="H44" i="2"/>
  <c r="H32" i="2"/>
  <c r="H38" i="2" s="1"/>
  <c r="F32" i="2"/>
  <c r="F38" i="2" s="1"/>
  <c r="F44" i="2" s="1"/>
  <c r="I26" i="2"/>
  <c r="F26" i="1"/>
  <c r="I32" i="1" l="1"/>
  <c r="I38" i="1" s="1"/>
  <c r="I44" i="1" s="1"/>
  <c r="G38" i="3"/>
  <c r="G44" i="3" s="1"/>
  <c r="G38" i="1"/>
  <c r="G44" i="1" s="1"/>
  <c r="B10" i="4"/>
  <c r="B5" i="4"/>
  <c r="I32" i="2"/>
  <c r="I38" i="2" s="1"/>
  <c r="I44" i="2" s="1"/>
  <c r="J38" i="2"/>
  <c r="J44" i="2" s="1"/>
  <c r="F32" i="1"/>
  <c r="F38" i="1" s="1"/>
  <c r="F44" i="1" s="1"/>
  <c r="J38" i="1"/>
  <c r="J44" i="1" s="1"/>
  <c r="C10" i="4" l="1"/>
  <c r="B15" i="4"/>
  <c r="D5" i="4"/>
  <c r="D10" i="4"/>
  <c r="C5" i="4"/>
  <c r="C15" i="4" l="1"/>
  <c r="D15" i="4"/>
  <c r="E10" i="4"/>
  <c r="E5" i="4"/>
  <c r="E15" i="4" l="1"/>
</calcChain>
</file>

<file path=xl/sharedStrings.xml><?xml version="1.0" encoding="utf-8"?>
<sst xmlns="http://schemas.openxmlformats.org/spreadsheetml/2006/main" count="302" uniqueCount="50">
  <si>
    <t>Cost Shift (Nominal $millions/year)</t>
  </si>
  <si>
    <t>Residential</t>
  </si>
  <si>
    <t>Year</t>
  </si>
  <si>
    <t>NEM 1</t>
  </si>
  <si>
    <t xml:space="preserve">NEM 2 </t>
  </si>
  <si>
    <t>NBT</t>
  </si>
  <si>
    <t>Total</t>
  </si>
  <si>
    <t>Non-Residential Cost Shift</t>
  </si>
  <si>
    <t>System</t>
  </si>
  <si>
    <t>Cost Shift</t>
  </si>
  <si>
    <t>=</t>
  </si>
  <si>
    <t>Bill Savings</t>
  </si>
  <si>
    <t>-</t>
  </si>
  <si>
    <t>Avoided Cost</t>
  </si>
  <si>
    <t>NEM 1 Cost Shift</t>
  </si>
  <si>
    <t>NEM 2 Cost Shift</t>
  </si>
  <si>
    <t>NBT 2 Cost Shift</t>
  </si>
  <si>
    <t>KWh Generation</t>
  </si>
  <si>
    <t>x</t>
  </si>
  <si>
    <t>Average Compensation ($/kWh)</t>
  </si>
  <si>
    <t>On Site KWh Consumption</t>
  </si>
  <si>
    <t>KWh Export</t>
  </si>
  <si>
    <t>Non-Bypassable Charges ($/kWh)</t>
  </si>
  <si>
    <t>+</t>
  </si>
  <si>
    <t>Avoided Cost ($/kWh)</t>
  </si>
  <si>
    <t>Static Assumptions</t>
  </si>
  <si>
    <t>Non-Residential</t>
  </si>
  <si>
    <t>Key</t>
  </si>
  <si>
    <t>NEM 1.0</t>
  </si>
  <si>
    <t>NEM 2.0</t>
  </si>
  <si>
    <t>Inputs</t>
  </si>
  <si>
    <t>Capacity Factor</t>
  </si>
  <si>
    <t>Calculations</t>
  </si>
  <si>
    <t>% Export</t>
  </si>
  <si>
    <t>Outputs</t>
  </si>
  <si>
    <t>NBCs (4/1/24 Rates)</t>
  </si>
  <si>
    <t>N/A</t>
  </si>
  <si>
    <t>Average Avoided Rates</t>
  </si>
  <si>
    <t>Avoided Costs (2022 ACC)</t>
  </si>
  <si>
    <t xml:space="preserve">Installed Capacity </t>
  </si>
  <si>
    <t>Estimated Generation (kWh)</t>
  </si>
  <si>
    <t>Estimated Generation, Onsite Offset (kWh)</t>
  </si>
  <si>
    <t>Estimated Generation, Exports (kWh)</t>
  </si>
  <si>
    <t>Cost Shift ($ M)</t>
  </si>
  <si>
    <t>Installed Capacity</t>
  </si>
  <si>
    <t>Avoided Cost*</t>
  </si>
  <si>
    <t xml:space="preserve">*The California Public Utilities Commission’s Energy Division maintains a publicly available tool to calculate the avoided cost value of  distributed energy resources (DERs) called the “Avoided Cost Calculator” or “ACC.”  “DER Cost-Effectiveness – Current (2022) ACC,” California Public Utilities Commission, updated 2024, last viewed August 12, 2024. Accessible at: https://www.cpuc.ca.gov/dercosteffectiveness.
The inputs used to calculate the values of avoided costs within the ACC are listed publicly in the supporting documentation for each iteration of the ACC: 2022 Distributed Energy Resources Avoided Cost Calculator Documentation, September 15, 2022, Version 1b, Prepared for the California Public Utilities Commission. https://www.cpuc.ca.gov/-/media/cpuc-website/divisions/energy-division/documents/demand-side-management/acc-models-latest-version/2022-acc-documentation-v1b-updated.pdf.  
The Avoided Costs shown in this spreadsheet for each IOU derive from Average Avoided Rates obtained by the Public Adocates Office through discovery to each IOU.  Based on the Public Advocates Offices' review of the Average Avoided Rates provided, these values represent a conservative estimate of the cost shift.   </t>
  </si>
  <si>
    <t>PG&amp;E Cost Shift Calculations</t>
  </si>
  <si>
    <t>SCE Cost Shift Calculations</t>
  </si>
  <si>
    <t>SDG&amp;E Cost Shift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</si>
</sst>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0_);[Red]\(&quot;$&quot;#,##0.000\)"/>
    <numFmt numFmtId="165" formatCode="&quot;$&quot;#,##0.00000_);[Red]\(&quot;$&quot;#,##0.00000\)"/>
    <numFmt numFmtId="166" formatCode="&quot;$&quot;#,##0.0000_);[Red]\(&quot;$&quot;#,##0.0000\)"/>
    <numFmt numFmtId="167" formatCode="_(&quot;$&quot;* #,##0_);_(&quot;$&quot;* \(#,##0\);_(&quot;$&quot;* &quot;-&quot;??_);_(@_)"/>
    <numFmt numFmtId="168" formatCode="0.0%"/>
  </numFmts>
  <fonts count="16" x14ac:knownFonts="1">
    <font>
      <sz val="11"/>
      <color theme="1"/>
      <name val="Calibri"/>
      <family val="2"/>
      <scheme val="minor"/>
    </font>
    <font>
      <sz val="10"/>
      <color theme="1"/>
      <name val="Arial"/>
      <family val="2"/>
    </font>
    <font>
      <b/>
      <sz val="11"/>
      <color theme="1"/>
      <name val="Calibri"/>
      <family val="2"/>
      <scheme val="minor"/>
    </font>
    <font>
      <sz val="11"/>
      <color theme="1"/>
      <name val="Calibri"/>
      <family val="2"/>
      <scheme val="minor"/>
    </font>
    <font>
      <b/>
      <sz val="11"/>
      <color rgb="FFFF0000"/>
      <name val="Calibri"/>
      <family val="2"/>
      <scheme val="minor"/>
    </font>
    <font>
      <b/>
      <sz val="10"/>
      <color theme="0"/>
      <name val="Arial"/>
      <family val="2"/>
    </font>
    <font>
      <b/>
      <sz val="16"/>
      <color theme="1"/>
      <name val="Calibri"/>
      <family val="2"/>
      <scheme val="minor"/>
    </font>
    <font>
      <sz val="11"/>
      <color rgb="FFFF0000"/>
      <name val="Calibri"/>
      <family val="2"/>
      <scheme val="minor"/>
    </font>
    <font>
      <sz val="18"/>
      <color theme="1"/>
      <name val="Calibri"/>
      <family val="2"/>
      <scheme val="minor"/>
    </font>
    <font>
      <b/>
      <sz val="12"/>
      <color theme="1"/>
      <name val="Calibri"/>
      <family val="2"/>
      <scheme val="minor"/>
    </font>
    <font>
      <sz val="12"/>
      <color theme="1"/>
      <name val="Calibri"/>
      <family val="2"/>
      <scheme val="minor"/>
    </font>
    <font>
      <sz val="36"/>
      <color theme="1"/>
      <name val="Calibri"/>
      <family val="2"/>
      <scheme val="minor"/>
    </font>
    <font>
      <b/>
      <sz val="14"/>
      <color theme="1"/>
      <name val="Calibri"/>
      <family val="2"/>
      <scheme val="minor"/>
    </font>
    <font>
      <sz val="11"/>
      <color rgb="FF000000"/>
      <name val="Calibri"/>
      <family val="2"/>
    </font>
    <font>
      <b/>
      <sz val="18"/>
      <color theme="1"/>
      <name val="Calibri"/>
      <family val="2"/>
      <scheme val="minor"/>
    </font>
    <font>
      <sz val="16"/>
      <color theme="1"/>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4" tint="0.79995117038483843"/>
        <bgColor indexed="64"/>
      </patternFill>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29">
    <xf numFmtId="0" fontId="0" fillId="0" borderId="0" xfId="0"/>
    <xf numFmtId="0" fontId="0" fillId="0" borderId="1" xfId="0" applyBorder="1"/>
    <xf numFmtId="0" fontId="2" fillId="0" borderId="0" xfId="0" applyFont="1"/>
    <xf numFmtId="0" fontId="0" fillId="0" borderId="0" xfId="0" applyAlignment="1">
      <alignment horizontal="center" vertical="center"/>
    </xf>
    <xf numFmtId="0" fontId="0" fillId="0" borderId="2" xfId="0" applyBorder="1" applyAlignment="1">
      <alignment horizontal="center" vertical="center"/>
    </xf>
    <xf numFmtId="8" fontId="0" fillId="0" borderId="0" xfId="0" applyNumberFormat="1"/>
    <xf numFmtId="3" fontId="0" fillId="0" borderId="0" xfId="0" applyNumberFormat="1"/>
    <xf numFmtId="9" fontId="0" fillId="2" borderId="1" xfId="0" applyNumberFormat="1" applyFill="1" applyBorder="1" applyAlignment="1">
      <alignment horizontal="center" vertical="center"/>
    </xf>
    <xf numFmtId="3" fontId="0" fillId="0" borderId="0" xfId="0" applyNumberFormat="1" applyAlignment="1">
      <alignment horizontal="center" vertical="center"/>
    </xf>
    <xf numFmtId="0" fontId="0" fillId="2" borderId="1" xfId="0" applyFill="1" applyBorder="1"/>
    <xf numFmtId="0" fontId="0" fillId="3" borderId="1" xfId="0" applyFill="1" applyBorder="1"/>
    <xf numFmtId="0" fontId="4" fillId="0" borderId="0" xfId="0" applyFont="1"/>
    <xf numFmtId="0" fontId="0" fillId="4" borderId="0" xfId="0" applyFill="1"/>
    <xf numFmtId="166" fontId="1" fillId="4" borderId="0" xfId="6" applyNumberFormat="1" applyFont="1" applyFill="1" applyBorder="1"/>
    <xf numFmtId="167" fontId="0" fillId="0" borderId="0" xfId="6" applyNumberFormat="1" applyFont="1" applyAlignment="1">
      <alignment horizontal="center"/>
    </xf>
    <xf numFmtId="167" fontId="0" fillId="0" borderId="3" xfId="6" applyNumberFormat="1" applyFont="1" applyBorder="1" applyAlignment="1">
      <alignment horizontal="center"/>
    </xf>
    <xf numFmtId="0" fontId="1" fillId="0" borderId="0" xfId="0" applyFont="1"/>
    <xf numFmtId="168" fontId="1" fillId="0" borderId="0" xfId="7" applyNumberFormat="1" applyFont="1" applyFill="1" applyBorder="1" applyAlignment="1">
      <alignment horizontal="center"/>
    </xf>
    <xf numFmtId="0" fontId="0" fillId="0" borderId="0" xfId="0" applyAlignment="1">
      <alignment wrapText="1"/>
    </xf>
    <xf numFmtId="0" fontId="0" fillId="0" borderId="0" xfId="0" applyAlignment="1">
      <alignment horizontal="center" vertical="center" wrapText="1"/>
    </xf>
    <xf numFmtId="8" fontId="0" fillId="0" borderId="0" xfId="0" applyNumberFormat="1" applyAlignment="1">
      <alignment horizontal="center" vertical="center"/>
    </xf>
    <xf numFmtId="0" fontId="0" fillId="0" borderId="4" xfId="0" applyBorder="1"/>
    <xf numFmtId="8" fontId="0" fillId="0" borderId="4" xfId="0" applyNumberFormat="1" applyBorder="1" applyAlignment="1">
      <alignment horizontal="center" vertical="center"/>
    </xf>
    <xf numFmtId="8" fontId="0" fillId="2" borderId="4" xfId="0" applyNumberFormat="1" applyFill="1" applyBorder="1" applyAlignment="1">
      <alignment horizontal="center" vertical="center"/>
    </xf>
    <xf numFmtId="0" fontId="0" fillId="0" borderId="4" xfId="0" applyBorder="1" applyAlignment="1">
      <alignment horizontal="center" vertical="center"/>
    </xf>
    <xf numFmtId="6" fontId="0" fillId="0" borderId="0" xfId="0" applyNumberFormat="1" applyAlignment="1">
      <alignment horizontal="center" vertical="center" wrapText="1"/>
    </xf>
    <xf numFmtId="6" fontId="0" fillId="0" borderId="0" xfId="0" applyNumberForma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6" fontId="0" fillId="0" borderId="0" xfId="0" applyNumberFormat="1" applyAlignment="1">
      <alignment vertical="center" wrapText="1"/>
    </xf>
    <xf numFmtId="0" fontId="6" fillId="0" borderId="0" xfId="0" applyFont="1"/>
    <xf numFmtId="164" fontId="0" fillId="0" borderId="0" xfId="0" applyNumberFormat="1" applyAlignment="1">
      <alignment horizontal="center" vertical="center"/>
    </xf>
    <xf numFmtId="0" fontId="0" fillId="0" borderId="0" xfId="0" applyAlignment="1">
      <alignment vertical="center"/>
    </xf>
    <xf numFmtId="6" fontId="0" fillId="0" borderId="0" xfId="0" applyNumberFormat="1" applyAlignment="1">
      <alignment vertical="center"/>
    </xf>
    <xf numFmtId="6" fontId="0" fillId="3" borderId="5" xfId="0" applyNumberFormat="1" applyFill="1" applyBorder="1" applyAlignment="1">
      <alignment horizontal="center" vertical="center"/>
    </xf>
    <xf numFmtId="8" fontId="0" fillId="0" borderId="0" xfId="0" applyNumberFormat="1" applyAlignment="1">
      <alignment vertical="center"/>
    </xf>
    <xf numFmtId="0" fontId="0" fillId="0" borderId="2" xfId="0" applyBorder="1"/>
    <xf numFmtId="0" fontId="0" fillId="0" borderId="6" xfId="0" applyBorder="1" applyAlignment="1">
      <alignment horizontal="center" vertical="center"/>
    </xf>
    <xf numFmtId="6" fontId="2" fillId="0" borderId="0" xfId="0" applyNumberFormat="1" applyFont="1" applyAlignment="1">
      <alignment horizontal="center" vertical="center" wrapText="1"/>
    </xf>
    <xf numFmtId="0" fontId="0" fillId="0" borderId="5" xfId="0" applyBorder="1" applyAlignment="1">
      <alignment horizontal="center" vertical="center" wrapText="1"/>
    </xf>
    <xf numFmtId="6" fontId="0" fillId="0" borderId="5" xfId="0" applyNumberFormat="1" applyBorder="1" applyAlignment="1">
      <alignment horizontal="center" vertical="center" wrapText="1"/>
    </xf>
    <xf numFmtId="6" fontId="2" fillId="0" borderId="5" xfId="0" applyNumberFormat="1" applyFont="1" applyBorder="1" applyAlignment="1">
      <alignment horizontal="center" vertical="center" wrapText="1"/>
    </xf>
    <xf numFmtId="164" fontId="0" fillId="2" borderId="5" xfId="0" applyNumberFormat="1" applyFill="1" applyBorder="1" applyAlignment="1">
      <alignment horizontal="center" vertical="center"/>
    </xf>
    <xf numFmtId="8" fontId="0" fillId="2" borderId="5" xfId="0" applyNumberFormat="1" applyFill="1" applyBorder="1" applyAlignment="1">
      <alignment horizontal="center" vertical="center"/>
    </xf>
    <xf numFmtId="8" fontId="0" fillId="0" borderId="5" xfId="0" applyNumberFormat="1" applyBorder="1" applyAlignment="1">
      <alignment horizontal="center" vertical="center"/>
    </xf>
    <xf numFmtId="0" fontId="0" fillId="0" borderId="5" xfId="0" applyBorder="1"/>
    <xf numFmtId="9" fontId="0" fillId="2" borderId="5" xfId="0" applyNumberFormat="1" applyFill="1" applyBorder="1" applyAlignment="1">
      <alignment horizontal="center" vertical="center"/>
    </xf>
    <xf numFmtId="9" fontId="0" fillId="2" borderId="2" xfId="0" applyNumberFormat="1" applyFill="1" applyBorder="1" applyAlignment="1">
      <alignment horizontal="center" vertical="center"/>
    </xf>
    <xf numFmtId="8" fontId="0" fillId="3" borderId="5" xfId="0" applyNumberFormat="1" applyFill="1" applyBorder="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xf numFmtId="0" fontId="12" fillId="0" borderId="0" xfId="0" applyFont="1" applyAlignment="1">
      <alignment horizontal="center" vertical="center" wrapText="1"/>
    </xf>
    <xf numFmtId="0" fontId="11" fillId="0" borderId="0" xfId="0" applyFont="1" applyAlignment="1">
      <alignment horizontal="center" vertical="center"/>
    </xf>
    <xf numFmtId="0" fontId="0" fillId="6" borderId="0" xfId="0" applyFill="1" applyAlignment="1">
      <alignment horizontal="center" vertical="center" wrapText="1"/>
    </xf>
    <xf numFmtId="0" fontId="8" fillId="6" borderId="0" xfId="0" applyFont="1" applyFill="1" applyAlignment="1">
      <alignment horizontal="center" vertical="center" wrapText="1"/>
    </xf>
    <xf numFmtId="6" fontId="2" fillId="6" borderId="0" xfId="0" applyNumberFormat="1" applyFont="1" applyFill="1" applyAlignment="1">
      <alignment horizontal="center" vertical="center" wrapText="1"/>
    </xf>
    <xf numFmtId="6" fontId="0" fillId="6" borderId="0" xfId="0" applyNumberFormat="1" applyFill="1" applyAlignment="1">
      <alignment horizontal="center" vertical="center" wrapText="1"/>
    </xf>
    <xf numFmtId="0" fontId="11" fillId="6" borderId="0" xfId="0" applyFont="1" applyFill="1" applyAlignment="1">
      <alignment horizontal="center" vertical="center" wrapText="1"/>
    </xf>
    <xf numFmtId="0" fontId="0" fillId="7" borderId="0" xfId="0" applyFill="1" applyAlignment="1">
      <alignment horizontal="center" vertical="center" wrapText="1"/>
    </xf>
    <xf numFmtId="0" fontId="8" fillId="7" borderId="0" xfId="0" applyFont="1" applyFill="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6" fontId="0" fillId="0" borderId="0" xfId="0" applyNumberFormat="1"/>
    <xf numFmtId="165" fontId="0" fillId="2" borderId="5" xfId="0" applyNumberFormat="1" applyFill="1" applyBorder="1" applyAlignment="1">
      <alignment horizontal="center" vertical="center"/>
    </xf>
    <xf numFmtId="8" fontId="7" fillId="0" borderId="11" xfId="0" applyNumberFormat="1" applyFont="1" applyBorder="1" applyAlignment="1">
      <alignment horizontal="center" vertical="center"/>
    </xf>
    <xf numFmtId="165" fontId="13" fillId="0" borderId="0" xfId="0" applyNumberFormat="1" applyFont="1"/>
    <xf numFmtId="0" fontId="0" fillId="0" borderId="5" xfId="0" applyBorder="1" applyAlignment="1">
      <alignment horizontal="center" vertical="center"/>
    </xf>
    <xf numFmtId="3" fontId="0" fillId="0" borderId="5" xfId="0" applyNumberFormat="1" applyBorder="1" applyAlignment="1">
      <alignment horizontal="center" vertical="center"/>
    </xf>
    <xf numFmtId="165" fontId="0" fillId="0" borderId="0" xfId="0" applyNumberFormat="1"/>
    <xf numFmtId="0" fontId="6" fillId="0" borderId="0" xfId="0" applyFont="1" applyAlignment="1">
      <alignment horizontal="center"/>
    </xf>
    <xf numFmtId="0" fontId="12" fillId="7" borderId="1" xfId="0" applyFont="1" applyFill="1" applyBorder="1" applyAlignment="1">
      <alignment horizontal="center" vertical="center" wrapText="1"/>
    </xf>
    <xf numFmtId="167" fontId="0" fillId="0" borderId="0" xfId="6" applyNumberFormat="1" applyFont="1" applyBorder="1" applyAlignment="1">
      <alignment horizontal="center"/>
    </xf>
    <xf numFmtId="0" fontId="10" fillId="5" borderId="2"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2" xfId="0" applyFill="1" applyBorder="1" applyAlignment="1">
      <alignment wrapText="1"/>
    </xf>
    <xf numFmtId="0" fontId="0" fillId="5" borderId="14" xfId="0" applyFill="1" applyBorder="1" applyAlignment="1">
      <alignment wrapText="1"/>
    </xf>
    <xf numFmtId="0" fontId="0" fillId="5" borderId="15" xfId="0" applyFill="1" applyBorder="1" applyAlignment="1">
      <alignment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14" fillId="6" borderId="0" xfId="0" applyFont="1" applyFill="1" applyAlignment="1">
      <alignment horizontal="center" vertical="center" wrapText="1"/>
    </xf>
    <xf numFmtId="0" fontId="14" fillId="7" borderId="0" xfId="0" applyFont="1" applyFill="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xf>
    <xf numFmtId="0" fontId="6" fillId="0" borderId="0" xfId="0" applyFont="1" applyAlignment="1">
      <alignment horizontal="left"/>
    </xf>
    <xf numFmtId="165" fontId="0" fillId="0" borderId="5" xfId="0" applyNumberFormat="1" applyBorder="1" applyAlignment="1">
      <alignment horizontal="center" vertical="center"/>
    </xf>
    <xf numFmtId="0" fontId="6" fillId="0" borderId="0" xfId="0" applyFont="1" applyAlignment="1">
      <alignment horizont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2" fillId="6" borderId="2"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0" xfId="0" applyFill="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left"/>
    </xf>
    <xf numFmtId="0" fontId="15" fillId="0" borderId="0" xfId="0" applyFont="1" applyAlignment="1">
      <alignment horizontal="left"/>
    </xf>
    <xf numFmtId="0" fontId="2" fillId="0" borderId="13" xfId="0" applyFont="1" applyBorder="1" applyAlignment="1">
      <alignment horizontal="center" vertical="center" wrapText="1"/>
    </xf>
    <xf numFmtId="3" fontId="0" fillId="0" borderId="5" xfId="0" applyNumberFormat="1"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4" fillId="0" borderId="0" xfId="0" applyFont="1" applyAlignment="1">
      <alignment horizontal="left"/>
    </xf>
    <xf numFmtId="0" fontId="5" fillId="0" borderId="0" xfId="0" applyFont="1" applyAlignment="1">
      <alignment horizontal="center"/>
    </xf>
    <xf numFmtId="0" fontId="6" fillId="0" borderId="0" xfId="0" applyFont="1"/>
    <xf numFmtId="3" fontId="0" fillId="0" borderId="5" xfId="0" applyNumberFormat="1" applyFill="1" applyBorder="1" applyAlignment="1">
      <alignment horizontal="center" vertical="center"/>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Currency 2" xfId="6" xr:uid="{9F507884-6D3B-43C7-BDCB-32EB84861814}"/>
    <cellStyle name="Normal" xfId="0" builtinId="0"/>
    <cellStyle name="Percent" xfId="1" xr:uid="{00000000-0005-0000-0000-000001000000}"/>
    <cellStyle name="Percent 2" xfId="7" xr:uid="{734F99FE-DF53-4C25-B6BC-82B744215A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19051</xdr:rowOff>
    </xdr:from>
    <xdr:to>
      <xdr:col>4</xdr:col>
      <xdr:colOff>19050</xdr:colOff>
      <xdr:row>2</xdr:row>
      <xdr:rowOff>238919</xdr:rowOff>
    </xdr:to>
    <xdr:pic>
      <xdr:nvPicPr>
        <xdr:cNvPr id="3" name="Picture 2">
          <a:extLst>
            <a:ext uri="{FF2B5EF4-FFF2-40B4-BE49-F238E27FC236}">
              <a16:creationId xmlns:a16="http://schemas.microsoft.com/office/drawing/2014/main" id="{346EBBCF-2038-6E0E-1545-40BF373337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9051"/>
          <a:ext cx="2428875" cy="772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7F80-D659-4D0A-A506-34AD052D3FAA}">
  <sheetPr>
    <tabColor theme="4" tint="0.79998168889431442"/>
  </sheetPr>
  <dimension ref="A1:Z23"/>
  <sheetViews>
    <sheetView workbookViewId="0">
      <selection activeCell="E3" sqref="E3"/>
    </sheetView>
  </sheetViews>
  <sheetFormatPr defaultRowHeight="15" x14ac:dyDescent="0.25"/>
  <cols>
    <col min="1" max="1" width="3.28515625" customWidth="1"/>
    <col min="2" max="2" width="12" customWidth="1"/>
    <col min="3" max="3" width="7.42578125" customWidth="1"/>
    <col min="4" max="4" width="13.85546875" customWidth="1"/>
    <col min="5" max="5" width="7.5703125" customWidth="1"/>
    <col min="6" max="6" width="13.28515625" customWidth="1"/>
    <col min="8" max="8" width="13.5703125" customWidth="1"/>
    <col min="9" max="9" width="2.85546875" customWidth="1"/>
    <col min="10" max="10" width="9.140625" customWidth="1"/>
    <col min="16" max="16" width="15.28515625" customWidth="1"/>
    <col min="17" max="17" width="2.85546875" customWidth="1"/>
    <col min="18" max="18" width="9.140625" customWidth="1"/>
    <col min="24" max="24" width="13.5703125" customWidth="1"/>
    <col min="25" max="25" width="2.85546875" customWidth="1"/>
  </cols>
  <sheetData>
    <row r="1" spans="1:26" ht="23.25" x14ac:dyDescent="0.35">
      <c r="A1" s="90"/>
      <c r="B1" s="90"/>
      <c r="C1" s="90"/>
      <c r="D1" s="90"/>
      <c r="G1" s="53"/>
      <c r="K1" s="53"/>
      <c r="O1" s="53"/>
      <c r="W1" s="53"/>
    </row>
    <row r="2" spans="1:26" ht="20.25" customHeight="1" x14ac:dyDescent="0.35">
      <c r="A2" s="90"/>
      <c r="B2" s="90"/>
      <c r="C2" s="90"/>
      <c r="D2" s="90"/>
      <c r="G2" s="53"/>
      <c r="K2" s="53"/>
      <c r="O2" s="53"/>
      <c r="W2" s="53"/>
    </row>
    <row r="3" spans="1:26" ht="20.25" customHeight="1" x14ac:dyDescent="0.35">
      <c r="A3" s="90"/>
      <c r="B3" s="90"/>
      <c r="C3" s="90"/>
      <c r="D3" s="90"/>
      <c r="G3" s="53"/>
      <c r="K3" s="53"/>
      <c r="O3" s="53"/>
      <c r="W3" s="53"/>
    </row>
    <row r="4" spans="1:26" ht="16.5" customHeight="1" x14ac:dyDescent="0.35">
      <c r="A4" s="73"/>
      <c r="B4" s="73"/>
      <c r="C4" s="73"/>
      <c r="D4" s="73"/>
      <c r="G4" s="53"/>
      <c r="K4" s="53"/>
      <c r="O4" s="53"/>
      <c r="W4" s="53"/>
    </row>
    <row r="5" spans="1:26" ht="46.5" x14ac:dyDescent="0.25">
      <c r="B5" s="63" t="s">
        <v>9</v>
      </c>
      <c r="C5" s="86" t="s">
        <v>10</v>
      </c>
      <c r="D5" s="65" t="s">
        <v>11</v>
      </c>
      <c r="E5" s="55" t="s">
        <v>12</v>
      </c>
      <c r="F5" s="64" t="s">
        <v>13</v>
      </c>
      <c r="G5" s="51"/>
      <c r="H5" s="3"/>
      <c r="I5" s="3"/>
      <c r="J5" s="3"/>
      <c r="K5" s="51"/>
      <c r="L5" s="3"/>
      <c r="M5" s="3"/>
      <c r="N5" s="3"/>
      <c r="O5" s="51"/>
      <c r="P5" s="3"/>
      <c r="Q5" s="3"/>
      <c r="R5" s="3"/>
      <c r="S5" s="3"/>
      <c r="T5" s="3"/>
      <c r="U5" s="3"/>
      <c r="V5" s="3"/>
      <c r="W5" s="51"/>
      <c r="X5" s="3"/>
      <c r="Y5" s="3"/>
    </row>
    <row r="6" spans="1:26" ht="23.25" x14ac:dyDescent="0.25">
      <c r="A6" s="28"/>
      <c r="B6" s="3"/>
      <c r="C6" s="3"/>
      <c r="D6" s="3"/>
      <c r="E6" s="3"/>
      <c r="F6" s="3"/>
      <c r="G6" s="51"/>
      <c r="H6" s="3"/>
      <c r="I6" s="3"/>
      <c r="J6" s="3"/>
      <c r="K6" s="51"/>
      <c r="L6" s="3"/>
      <c r="M6" s="3"/>
      <c r="N6" s="3"/>
      <c r="O6" s="51"/>
      <c r="P6" s="3"/>
      <c r="Q6" s="3"/>
      <c r="R6" s="3"/>
      <c r="S6" s="3"/>
      <c r="T6" s="3"/>
      <c r="U6" s="3"/>
      <c r="V6" s="3"/>
      <c r="W6" s="51"/>
      <c r="X6" s="3"/>
      <c r="Y6" s="3"/>
      <c r="Z6" s="18"/>
    </row>
    <row r="7" spans="1:26" ht="15.75" customHeight="1" x14ac:dyDescent="0.25">
      <c r="A7" s="29"/>
      <c r="B7" s="50"/>
      <c r="C7" s="91" t="s">
        <v>14</v>
      </c>
      <c r="D7" s="92"/>
      <c r="E7" s="92"/>
      <c r="F7" s="92"/>
      <c r="G7" s="92"/>
      <c r="H7" s="92"/>
      <c r="I7" s="93"/>
      <c r="J7" s="76"/>
      <c r="K7" s="91" t="s">
        <v>15</v>
      </c>
      <c r="L7" s="92"/>
      <c r="M7" s="92"/>
      <c r="N7" s="92"/>
      <c r="O7" s="92"/>
      <c r="P7" s="92"/>
      <c r="Q7" s="93"/>
      <c r="R7" s="76"/>
      <c r="S7" s="91" t="s">
        <v>16</v>
      </c>
      <c r="T7" s="92"/>
      <c r="U7" s="92"/>
      <c r="V7" s="92"/>
      <c r="W7" s="92"/>
      <c r="X7" s="92"/>
      <c r="Y7" s="93"/>
      <c r="Z7" s="79"/>
    </row>
    <row r="8" spans="1:26" ht="23.25" x14ac:dyDescent="0.25">
      <c r="A8" s="30"/>
      <c r="B8" s="25"/>
      <c r="C8" s="25"/>
      <c r="D8" s="19"/>
      <c r="E8" s="19"/>
      <c r="F8" s="19"/>
      <c r="G8" s="52"/>
      <c r="H8" s="19"/>
      <c r="I8" s="19"/>
      <c r="J8" s="77"/>
      <c r="K8" s="52"/>
      <c r="L8" s="19"/>
      <c r="M8" s="19"/>
      <c r="N8" s="19"/>
      <c r="O8" s="52"/>
      <c r="P8" s="19"/>
      <c r="Q8" s="19"/>
      <c r="R8" s="77"/>
      <c r="S8" s="19"/>
      <c r="T8" s="19"/>
      <c r="U8" s="19"/>
      <c r="V8" s="19"/>
      <c r="W8" s="52"/>
      <c r="X8" s="19"/>
      <c r="Y8" s="19"/>
      <c r="Z8" s="80"/>
    </row>
    <row r="9" spans="1:26" ht="45" x14ac:dyDescent="0.25">
      <c r="A9" s="30"/>
      <c r="B9" s="103" t="s">
        <v>11</v>
      </c>
      <c r="C9" s="56"/>
      <c r="D9" s="109" t="s">
        <v>17</v>
      </c>
      <c r="E9" s="110"/>
      <c r="F9" s="111"/>
      <c r="G9" s="84" t="s">
        <v>18</v>
      </c>
      <c r="H9" s="82" t="s">
        <v>19</v>
      </c>
      <c r="I9" s="56"/>
      <c r="J9" s="77"/>
      <c r="K9" s="57"/>
      <c r="L9" s="109" t="s">
        <v>17</v>
      </c>
      <c r="M9" s="110"/>
      <c r="N9" s="111"/>
      <c r="O9" s="84" t="s">
        <v>18</v>
      </c>
      <c r="P9" s="82" t="s">
        <v>19</v>
      </c>
      <c r="Q9" s="56"/>
      <c r="R9" s="77"/>
      <c r="S9" s="56"/>
      <c r="T9" s="109" t="s">
        <v>20</v>
      </c>
      <c r="U9" s="110"/>
      <c r="V9" s="111"/>
      <c r="W9" s="84" t="s">
        <v>18</v>
      </c>
      <c r="X9" s="82" t="s">
        <v>19</v>
      </c>
      <c r="Y9" s="56"/>
      <c r="Z9" s="80"/>
    </row>
    <row r="10" spans="1:26" ht="23.25" x14ac:dyDescent="0.25">
      <c r="A10" s="30"/>
      <c r="B10" s="104"/>
      <c r="C10" s="58"/>
      <c r="D10" s="59"/>
      <c r="E10" s="56"/>
      <c r="F10" s="56"/>
      <c r="G10" s="57"/>
      <c r="H10" s="56"/>
      <c r="I10" s="56"/>
      <c r="J10" s="77"/>
      <c r="K10" s="57"/>
      <c r="L10" s="56"/>
      <c r="M10" s="56"/>
      <c r="N10" s="56"/>
      <c r="O10" s="57"/>
      <c r="P10" s="56"/>
      <c r="Q10" s="56"/>
      <c r="R10" s="77"/>
      <c r="S10" s="56"/>
      <c r="T10" s="56"/>
      <c r="U10" s="56"/>
      <c r="V10" s="56"/>
      <c r="W10" s="57"/>
      <c r="X10" s="56"/>
      <c r="Y10" s="56"/>
      <c r="Z10" s="80"/>
    </row>
    <row r="11" spans="1:26" ht="60" x14ac:dyDescent="0.25">
      <c r="A11" s="30"/>
      <c r="B11" s="105"/>
      <c r="C11" s="56"/>
      <c r="D11" s="56"/>
      <c r="E11" s="56"/>
      <c r="F11" s="56"/>
      <c r="G11" s="57"/>
      <c r="H11" s="56"/>
      <c r="I11" s="56"/>
      <c r="J11" s="77"/>
      <c r="K11" s="60" t="s">
        <v>12</v>
      </c>
      <c r="L11" s="109" t="s">
        <v>21</v>
      </c>
      <c r="M11" s="110"/>
      <c r="N11" s="111"/>
      <c r="O11" s="84" t="s">
        <v>18</v>
      </c>
      <c r="P11" s="82" t="s">
        <v>22</v>
      </c>
      <c r="Q11" s="56"/>
      <c r="R11" s="77"/>
      <c r="S11" s="84" t="s">
        <v>23</v>
      </c>
      <c r="T11" s="109" t="s">
        <v>21</v>
      </c>
      <c r="U11" s="110"/>
      <c r="V11" s="111"/>
      <c r="W11" s="84" t="s">
        <v>18</v>
      </c>
      <c r="X11" s="82" t="s">
        <v>24</v>
      </c>
      <c r="Y11" s="56"/>
      <c r="Z11" s="80"/>
    </row>
    <row r="12" spans="1:26" ht="23.25" x14ac:dyDescent="0.25">
      <c r="A12" s="29"/>
      <c r="B12" s="54"/>
      <c r="C12" s="19"/>
      <c r="D12" s="19"/>
      <c r="E12" s="19"/>
      <c r="F12" s="19"/>
      <c r="G12" s="52"/>
      <c r="H12" s="19"/>
      <c r="I12" s="19"/>
      <c r="J12" s="77"/>
      <c r="K12" s="52"/>
      <c r="L12" s="19"/>
      <c r="M12" s="19"/>
      <c r="N12" s="19"/>
      <c r="O12" s="52"/>
      <c r="P12" s="19"/>
      <c r="Q12" s="19"/>
      <c r="R12" s="77"/>
      <c r="S12" s="19"/>
      <c r="T12" s="19"/>
      <c r="U12" s="19"/>
      <c r="V12" s="19"/>
      <c r="W12" s="52"/>
      <c r="X12" s="19"/>
      <c r="Y12" s="19"/>
      <c r="Z12" s="80"/>
    </row>
    <row r="13" spans="1:26" ht="72.75" customHeight="1" x14ac:dyDescent="0.25">
      <c r="A13" s="19"/>
      <c r="B13" s="74" t="s">
        <v>45</v>
      </c>
      <c r="C13" s="61"/>
      <c r="D13" s="106" t="s">
        <v>17</v>
      </c>
      <c r="E13" s="107"/>
      <c r="F13" s="108"/>
      <c r="G13" s="85" t="s">
        <v>18</v>
      </c>
      <c r="H13" s="83" t="s">
        <v>24</v>
      </c>
      <c r="I13" s="61"/>
      <c r="J13" s="78"/>
      <c r="K13" s="62"/>
      <c r="L13" s="106" t="s">
        <v>17</v>
      </c>
      <c r="M13" s="107"/>
      <c r="N13" s="108"/>
      <c r="O13" s="85" t="s">
        <v>18</v>
      </c>
      <c r="P13" s="83" t="s">
        <v>24</v>
      </c>
      <c r="Q13" s="61"/>
      <c r="R13" s="78"/>
      <c r="S13" s="61"/>
      <c r="T13" s="106" t="s">
        <v>17</v>
      </c>
      <c r="U13" s="107"/>
      <c r="V13" s="108"/>
      <c r="W13" s="85" t="s">
        <v>18</v>
      </c>
      <c r="X13" s="83" t="s">
        <v>24</v>
      </c>
      <c r="Y13" s="61"/>
      <c r="Z13" s="81"/>
    </row>
    <row r="14" spans="1:26" ht="23.25" x14ac:dyDescent="0.25">
      <c r="A14" s="19"/>
      <c r="B14" s="19"/>
      <c r="C14" s="19"/>
      <c r="D14" s="19"/>
      <c r="E14" s="19"/>
      <c r="F14" s="19"/>
      <c r="G14" s="52"/>
      <c r="H14" s="19"/>
      <c r="I14" s="19"/>
      <c r="J14" s="19"/>
      <c r="K14" s="52"/>
      <c r="L14" s="19"/>
      <c r="M14" s="19"/>
      <c r="N14" s="19"/>
      <c r="O14" s="52"/>
      <c r="P14" s="19"/>
      <c r="Q14" s="19"/>
      <c r="R14" s="19"/>
      <c r="S14" s="19"/>
      <c r="T14" s="19"/>
      <c r="U14" s="19"/>
      <c r="V14" s="19"/>
      <c r="W14" s="52"/>
      <c r="X14" s="19"/>
      <c r="Y14" s="19"/>
      <c r="Z14" s="18"/>
    </row>
    <row r="15" spans="1:26" ht="14.45" customHeight="1" x14ac:dyDescent="0.25">
      <c r="B15" s="94" t="s">
        <v>46</v>
      </c>
      <c r="C15" s="95"/>
      <c r="D15" s="95"/>
      <c r="E15" s="95"/>
      <c r="F15" s="95"/>
      <c r="G15" s="95"/>
      <c r="H15" s="95"/>
      <c r="I15" s="95"/>
      <c r="J15" s="95"/>
      <c r="K15" s="95"/>
      <c r="L15" s="95"/>
      <c r="M15" s="95"/>
      <c r="N15" s="95"/>
      <c r="O15" s="95"/>
      <c r="P15" s="95"/>
      <c r="Q15" s="95"/>
      <c r="R15" s="95"/>
      <c r="S15" s="95"/>
      <c r="T15" s="95"/>
      <c r="U15" s="95"/>
      <c r="V15" s="95"/>
      <c r="W15" s="95"/>
      <c r="X15" s="95"/>
      <c r="Y15" s="95"/>
      <c r="Z15" s="96"/>
    </row>
    <row r="16" spans="1:26" x14ac:dyDescent="0.25">
      <c r="B16" s="97"/>
      <c r="C16" s="98"/>
      <c r="D16" s="98"/>
      <c r="E16" s="98"/>
      <c r="F16" s="98"/>
      <c r="G16" s="98"/>
      <c r="H16" s="98"/>
      <c r="I16" s="98"/>
      <c r="J16" s="98"/>
      <c r="K16" s="98"/>
      <c r="L16" s="98"/>
      <c r="M16" s="98"/>
      <c r="N16" s="98"/>
      <c r="O16" s="98"/>
      <c r="P16" s="98"/>
      <c r="Q16" s="98"/>
      <c r="R16" s="98"/>
      <c r="S16" s="98"/>
      <c r="T16" s="98"/>
      <c r="U16" s="98"/>
      <c r="V16" s="98"/>
      <c r="W16" s="98"/>
      <c r="X16" s="98"/>
      <c r="Y16" s="98"/>
      <c r="Z16" s="99"/>
    </row>
    <row r="17" spans="2:26" x14ac:dyDescent="0.25">
      <c r="B17" s="97"/>
      <c r="C17" s="98"/>
      <c r="D17" s="98"/>
      <c r="E17" s="98"/>
      <c r="F17" s="98"/>
      <c r="G17" s="98"/>
      <c r="H17" s="98"/>
      <c r="I17" s="98"/>
      <c r="J17" s="98"/>
      <c r="K17" s="98"/>
      <c r="L17" s="98"/>
      <c r="M17" s="98"/>
      <c r="N17" s="98"/>
      <c r="O17" s="98"/>
      <c r="P17" s="98"/>
      <c r="Q17" s="98"/>
      <c r="R17" s="98"/>
      <c r="S17" s="98"/>
      <c r="T17" s="98"/>
      <c r="U17" s="98"/>
      <c r="V17" s="98"/>
      <c r="W17" s="98"/>
      <c r="X17" s="98"/>
      <c r="Y17" s="98"/>
      <c r="Z17" s="99"/>
    </row>
    <row r="18" spans="2:26" x14ac:dyDescent="0.25">
      <c r="B18" s="97"/>
      <c r="C18" s="98"/>
      <c r="D18" s="98"/>
      <c r="E18" s="98"/>
      <c r="F18" s="98"/>
      <c r="G18" s="98"/>
      <c r="H18" s="98"/>
      <c r="I18" s="98"/>
      <c r="J18" s="98"/>
      <c r="K18" s="98"/>
      <c r="L18" s="98"/>
      <c r="M18" s="98"/>
      <c r="N18" s="98"/>
      <c r="O18" s="98"/>
      <c r="P18" s="98"/>
      <c r="Q18" s="98"/>
      <c r="R18" s="98"/>
      <c r="S18" s="98"/>
      <c r="T18" s="98"/>
      <c r="U18" s="98"/>
      <c r="V18" s="98"/>
      <c r="W18" s="98"/>
      <c r="X18" s="98"/>
      <c r="Y18" s="98"/>
      <c r="Z18" s="99"/>
    </row>
    <row r="19" spans="2:26" x14ac:dyDescent="0.25">
      <c r="B19" s="97"/>
      <c r="C19" s="98"/>
      <c r="D19" s="98"/>
      <c r="E19" s="98"/>
      <c r="F19" s="98"/>
      <c r="G19" s="98"/>
      <c r="H19" s="98"/>
      <c r="I19" s="98"/>
      <c r="J19" s="98"/>
      <c r="K19" s="98"/>
      <c r="L19" s="98"/>
      <c r="M19" s="98"/>
      <c r="N19" s="98"/>
      <c r="O19" s="98"/>
      <c r="P19" s="98"/>
      <c r="Q19" s="98"/>
      <c r="R19" s="98"/>
      <c r="S19" s="98"/>
      <c r="T19" s="98"/>
      <c r="U19" s="98"/>
      <c r="V19" s="98"/>
      <c r="W19" s="98"/>
      <c r="X19" s="98"/>
      <c r="Y19" s="98"/>
      <c r="Z19" s="99"/>
    </row>
    <row r="20" spans="2:26" x14ac:dyDescent="0.25">
      <c r="B20" s="97"/>
      <c r="C20" s="98"/>
      <c r="D20" s="98"/>
      <c r="E20" s="98"/>
      <c r="F20" s="98"/>
      <c r="G20" s="98"/>
      <c r="H20" s="98"/>
      <c r="I20" s="98"/>
      <c r="J20" s="98"/>
      <c r="K20" s="98"/>
      <c r="L20" s="98"/>
      <c r="M20" s="98"/>
      <c r="N20" s="98"/>
      <c r="O20" s="98"/>
      <c r="P20" s="98"/>
      <c r="Q20" s="98"/>
      <c r="R20" s="98"/>
      <c r="S20" s="98"/>
      <c r="T20" s="98"/>
      <c r="U20" s="98"/>
      <c r="V20" s="98"/>
      <c r="W20" s="98"/>
      <c r="X20" s="98"/>
      <c r="Y20" s="98"/>
      <c r="Z20" s="99"/>
    </row>
    <row r="21" spans="2:26" x14ac:dyDescent="0.25">
      <c r="B21" s="97"/>
      <c r="C21" s="98"/>
      <c r="D21" s="98"/>
      <c r="E21" s="98"/>
      <c r="F21" s="98"/>
      <c r="G21" s="98"/>
      <c r="H21" s="98"/>
      <c r="I21" s="98"/>
      <c r="J21" s="98"/>
      <c r="K21" s="98"/>
      <c r="L21" s="98"/>
      <c r="M21" s="98"/>
      <c r="N21" s="98"/>
      <c r="O21" s="98"/>
      <c r="P21" s="98"/>
      <c r="Q21" s="98"/>
      <c r="R21" s="98"/>
      <c r="S21" s="98"/>
      <c r="T21" s="98"/>
      <c r="U21" s="98"/>
      <c r="V21" s="98"/>
      <c r="W21" s="98"/>
      <c r="X21" s="98"/>
      <c r="Y21" s="98"/>
      <c r="Z21" s="99"/>
    </row>
    <row r="22" spans="2:26" x14ac:dyDescent="0.25">
      <c r="B22" s="97"/>
      <c r="C22" s="98"/>
      <c r="D22" s="98"/>
      <c r="E22" s="98"/>
      <c r="F22" s="98"/>
      <c r="G22" s="98"/>
      <c r="H22" s="98"/>
      <c r="I22" s="98"/>
      <c r="J22" s="98"/>
      <c r="K22" s="98"/>
      <c r="L22" s="98"/>
      <c r="M22" s="98"/>
      <c r="N22" s="98"/>
      <c r="O22" s="98"/>
      <c r="P22" s="98"/>
      <c r="Q22" s="98"/>
      <c r="R22" s="98"/>
      <c r="S22" s="98"/>
      <c r="T22" s="98"/>
      <c r="U22" s="98"/>
      <c r="V22" s="98"/>
      <c r="W22" s="98"/>
      <c r="X22" s="98"/>
      <c r="Y22" s="98"/>
      <c r="Z22" s="99"/>
    </row>
    <row r="23" spans="2:26" x14ac:dyDescent="0.25">
      <c r="B23" s="100"/>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2"/>
    </row>
  </sheetData>
  <mergeCells count="14">
    <mergeCell ref="A1:D3"/>
    <mergeCell ref="C7:I7"/>
    <mergeCell ref="K7:Q7"/>
    <mergeCell ref="S7:Y7"/>
    <mergeCell ref="B15:Z23"/>
    <mergeCell ref="B9:B11"/>
    <mergeCell ref="L13:N13"/>
    <mergeCell ref="T13:V13"/>
    <mergeCell ref="L9:N9"/>
    <mergeCell ref="D9:F9"/>
    <mergeCell ref="D13:F13"/>
    <mergeCell ref="L11:N11"/>
    <mergeCell ref="T9:V9"/>
    <mergeCell ref="T11:V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3C94-4DC0-473F-B173-FAB33341526D}">
  <sheetPr>
    <tabColor rgb="FFFFC000"/>
  </sheetPr>
  <dimension ref="A1:AD19"/>
  <sheetViews>
    <sheetView workbookViewId="0">
      <selection activeCell="B1" sqref="B1"/>
    </sheetView>
  </sheetViews>
  <sheetFormatPr defaultRowHeight="23.25" x14ac:dyDescent="0.35"/>
  <cols>
    <col min="1" max="1" width="7.28515625" customWidth="1"/>
    <col min="2" max="5" width="10.42578125" customWidth="1"/>
    <col min="6" max="7" width="9.7109375" customWidth="1"/>
    <col min="8" max="8" width="14.5703125" customWidth="1"/>
    <col min="9" max="9" width="7.5703125" customWidth="1"/>
    <col min="10" max="10" width="8.7109375" customWidth="1"/>
    <col min="12" max="12" width="8.85546875" customWidth="1"/>
    <col min="13" max="13" width="9.140625" style="53"/>
    <col min="14" max="14" width="14.42578125" customWidth="1"/>
    <col min="15" max="15" width="2" customWidth="1"/>
    <col min="16" max="16" width="9.140625" style="53"/>
    <col min="20" max="20" width="9.140625" style="53"/>
    <col min="21" max="21" width="15.7109375" customWidth="1"/>
    <col min="22" max="22" width="1.5703125" customWidth="1"/>
    <col min="27" max="27" width="9.140625" style="53"/>
    <col min="28" max="28" width="15.5703125" customWidth="1"/>
    <col min="29" max="29" width="2.140625" customWidth="1"/>
  </cols>
  <sheetData>
    <row r="1" spans="1:30" x14ac:dyDescent="0.35">
      <c r="A1" s="31" t="s">
        <v>0</v>
      </c>
      <c r="B1" s="31"/>
      <c r="C1" s="31"/>
      <c r="D1" s="31"/>
      <c r="E1" s="31"/>
      <c r="F1" s="31"/>
    </row>
    <row r="3" spans="1:30" x14ac:dyDescent="0.35">
      <c r="A3" s="70"/>
      <c r="B3" s="112" t="s">
        <v>1</v>
      </c>
      <c r="C3" s="112"/>
      <c r="D3" s="112"/>
      <c r="E3" s="112"/>
      <c r="F3" s="28"/>
      <c r="AD3" s="18"/>
    </row>
    <row r="4" spans="1:30" ht="48.75" customHeight="1" x14ac:dyDescent="0.35">
      <c r="A4" s="70" t="s">
        <v>2</v>
      </c>
      <c r="B4" s="40" t="s">
        <v>3</v>
      </c>
      <c r="C4" s="40" t="s">
        <v>4</v>
      </c>
      <c r="D4" s="40" t="s">
        <v>5</v>
      </c>
      <c r="E4" s="40" t="s">
        <v>6</v>
      </c>
      <c r="F4" s="29"/>
      <c r="AD4" s="18"/>
    </row>
    <row r="5" spans="1:30" x14ac:dyDescent="0.35">
      <c r="A5" s="70">
        <v>2024</v>
      </c>
      <c r="B5" s="41">
        <f>PGE!E44+SCE!E44+SDGE!E44</f>
        <v>1810.5729149678923</v>
      </c>
      <c r="C5" s="41">
        <f>PGE!F44+SCE!F44+SDGE!F44</f>
        <v>4659.1132468209471</v>
      </c>
      <c r="D5" s="41">
        <f>PGE!G44+SCE!G44+SDGE!G44</f>
        <v>199.59298698475604</v>
      </c>
      <c r="E5" s="42">
        <f>D5+C5+B5</f>
        <v>6669.2791487735958</v>
      </c>
      <c r="F5" s="30"/>
      <c r="AD5" s="18"/>
    </row>
    <row r="6" spans="1:30" ht="21" customHeight="1" x14ac:dyDescent="0.35">
      <c r="A6" s="3"/>
      <c r="B6" s="25"/>
      <c r="C6" s="25"/>
      <c r="D6" s="25"/>
      <c r="E6" s="39"/>
      <c r="F6" s="30"/>
      <c r="AD6" s="18"/>
    </row>
    <row r="7" spans="1:30" ht="21" customHeight="1" x14ac:dyDescent="0.35">
      <c r="A7" s="3"/>
      <c r="B7" s="19"/>
      <c r="C7" s="19"/>
      <c r="D7" s="19"/>
      <c r="E7" s="19"/>
      <c r="F7" s="29"/>
      <c r="AD7" s="18"/>
    </row>
    <row r="8" spans="1:30" ht="28.5" customHeight="1" x14ac:dyDescent="0.35">
      <c r="A8" s="70"/>
      <c r="B8" s="113" t="s">
        <v>7</v>
      </c>
      <c r="C8" s="113"/>
      <c r="D8" s="113"/>
      <c r="E8" s="113"/>
      <c r="F8" s="19"/>
      <c r="AD8" s="18"/>
    </row>
    <row r="9" spans="1:30" ht="36.75" customHeight="1" x14ac:dyDescent="0.35">
      <c r="A9" s="70" t="s">
        <v>2</v>
      </c>
      <c r="B9" s="40" t="s">
        <v>3</v>
      </c>
      <c r="C9" s="40" t="s">
        <v>4</v>
      </c>
      <c r="D9" s="40" t="s">
        <v>5</v>
      </c>
      <c r="E9" s="40" t="s">
        <v>6</v>
      </c>
      <c r="F9" s="19"/>
      <c r="AD9" s="18"/>
    </row>
    <row r="10" spans="1:30" x14ac:dyDescent="0.35">
      <c r="A10" s="70">
        <v>2024</v>
      </c>
      <c r="B10" s="41">
        <f>PGE!H44+SCE!H44+SDGE!H44</f>
        <v>734.75360632493596</v>
      </c>
      <c r="C10" s="41">
        <f>PGE!I44+SCE!I44+SDGE!I44</f>
        <v>998.66180373946054</v>
      </c>
      <c r="D10" s="41">
        <f>PGE!J44+SCE!J44+SDGE!J44</f>
        <v>52.317009371777047</v>
      </c>
      <c r="E10" s="42">
        <f>D10+C10+B10</f>
        <v>1785.7324194361736</v>
      </c>
      <c r="F10" s="19"/>
      <c r="G10" s="19"/>
      <c r="AC10" s="18"/>
      <c r="AD10" s="18"/>
    </row>
    <row r="11" spans="1:30" ht="21" customHeight="1" x14ac:dyDescent="0.35">
      <c r="A11" s="3"/>
      <c r="B11" s="25"/>
      <c r="C11" s="25"/>
      <c r="D11" s="25"/>
      <c r="E11" s="25"/>
      <c r="F11" s="19"/>
      <c r="G11" s="19"/>
      <c r="H11" s="18"/>
      <c r="I11" s="18"/>
      <c r="J11" s="18"/>
    </row>
    <row r="12" spans="1:30" ht="21" customHeight="1" x14ac:dyDescent="0.35">
      <c r="B12" s="18"/>
      <c r="C12" s="18"/>
      <c r="D12" s="18"/>
      <c r="E12" s="18"/>
      <c r="F12" s="18"/>
      <c r="G12" s="18"/>
      <c r="H12" s="27"/>
      <c r="I12" s="27"/>
      <c r="J12" s="27"/>
    </row>
    <row r="13" spans="1:30" x14ac:dyDescent="0.35">
      <c r="A13" s="38"/>
      <c r="B13" s="114" t="s">
        <v>8</v>
      </c>
      <c r="C13" s="115"/>
      <c r="D13" s="115"/>
      <c r="E13" s="116"/>
      <c r="F13" s="27"/>
      <c r="G13" s="27"/>
      <c r="H13" s="19"/>
      <c r="I13" s="19"/>
      <c r="J13" s="19"/>
    </row>
    <row r="14" spans="1:30" x14ac:dyDescent="0.35">
      <c r="A14" s="70" t="s">
        <v>2</v>
      </c>
      <c r="B14" s="40" t="s">
        <v>3</v>
      </c>
      <c r="C14" s="40" t="s">
        <v>4</v>
      </c>
      <c r="D14" s="40" t="s">
        <v>5</v>
      </c>
      <c r="E14" s="40" t="s">
        <v>6</v>
      </c>
      <c r="F14" s="19"/>
      <c r="G14" s="19"/>
      <c r="H14" s="25"/>
      <c r="I14" s="25"/>
      <c r="J14" s="19"/>
    </row>
    <row r="15" spans="1:30" x14ac:dyDescent="0.35">
      <c r="A15" s="70">
        <v>2024</v>
      </c>
      <c r="B15" s="41">
        <f>B10+B5</f>
        <v>2545.3265212928281</v>
      </c>
      <c r="C15" s="41">
        <f>C10+C5</f>
        <v>5657.7750505604072</v>
      </c>
      <c r="D15" s="41">
        <f>D10+D5</f>
        <v>251.9099963565331</v>
      </c>
      <c r="E15" s="42">
        <f>D15+C15+B15</f>
        <v>8455.0115682097676</v>
      </c>
      <c r="F15" s="25"/>
      <c r="G15" s="25"/>
      <c r="H15" s="26"/>
      <c r="I15" s="26"/>
      <c r="J15" s="3"/>
    </row>
    <row r="16" spans="1:30" x14ac:dyDescent="0.35">
      <c r="A16" s="3"/>
      <c r="B16" s="26"/>
      <c r="C16" s="26"/>
      <c r="D16" s="26"/>
      <c r="E16" s="26"/>
      <c r="F16" s="26"/>
      <c r="G16" s="26"/>
      <c r="I16" s="26"/>
      <c r="J16" s="26"/>
    </row>
    <row r="17" spans="1:10" x14ac:dyDescent="0.35">
      <c r="A17" s="3"/>
      <c r="B17" s="26"/>
      <c r="C17" s="26"/>
      <c r="D17" s="26"/>
      <c r="E17" s="26"/>
      <c r="F17" s="26"/>
      <c r="G17" s="26"/>
      <c r="H17" s="26"/>
      <c r="I17" s="26"/>
      <c r="J17" s="26"/>
    </row>
    <row r="18" spans="1:10" x14ac:dyDescent="0.35">
      <c r="A18" s="3"/>
      <c r="B18" s="26"/>
      <c r="C18" s="26"/>
      <c r="D18" s="26"/>
      <c r="E18" s="26"/>
      <c r="F18" s="26"/>
      <c r="G18" s="26"/>
      <c r="H18" s="26"/>
    </row>
    <row r="19" spans="1:10" x14ac:dyDescent="0.35">
      <c r="B19" s="26"/>
      <c r="C19" s="26"/>
      <c r="D19" s="26"/>
      <c r="E19" s="26"/>
      <c r="F19" s="26"/>
      <c r="G19" s="26"/>
    </row>
  </sheetData>
  <mergeCells count="3">
    <mergeCell ref="B3:E3"/>
    <mergeCell ref="B8:E8"/>
    <mergeCell ref="B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showGridLines="0" zoomScaleNormal="100" workbookViewId="0">
      <selection activeCell="B14" sqref="B14"/>
    </sheetView>
  </sheetViews>
  <sheetFormatPr defaultRowHeight="15" x14ac:dyDescent="0.25"/>
  <cols>
    <col min="1" max="1" width="3" customWidth="1"/>
    <col min="2" max="2" width="14.7109375" customWidth="1"/>
    <col min="3" max="3" width="4.7109375" customWidth="1"/>
    <col min="4" max="4" width="29.7109375" customWidth="1"/>
    <col min="5" max="10" width="18.140625" customWidth="1"/>
    <col min="11" max="12" width="14.5703125" customWidth="1"/>
    <col min="13" max="13" width="9.7109375" bestFit="1" customWidth="1"/>
    <col min="19" max="19" width="10.28515625" bestFit="1" customWidth="1"/>
    <col min="21" max="21" width="10.28515625" bestFit="1" customWidth="1"/>
  </cols>
  <sheetData>
    <row r="1" spans="1:13" ht="21" x14ac:dyDescent="0.35">
      <c r="A1" s="119" t="s">
        <v>47</v>
      </c>
      <c r="B1" s="120"/>
      <c r="C1" s="120"/>
      <c r="D1" s="120"/>
    </row>
    <row r="2" spans="1:13" ht="11.25" customHeight="1" x14ac:dyDescent="0.35">
      <c r="A2" s="88"/>
      <c r="B2" s="87"/>
      <c r="C2" s="87"/>
      <c r="D2" s="87"/>
    </row>
    <row r="3" spans="1:13" x14ac:dyDescent="0.25">
      <c r="D3" s="2" t="s">
        <v>25</v>
      </c>
    </row>
    <row r="4" spans="1:13" x14ac:dyDescent="0.25">
      <c r="E4" s="117" t="s">
        <v>1</v>
      </c>
      <c r="F4" s="117"/>
      <c r="G4" s="117"/>
      <c r="H4" s="117" t="s">
        <v>26</v>
      </c>
      <c r="I4" s="117"/>
      <c r="J4" s="117"/>
    </row>
    <row r="5" spans="1:13" x14ac:dyDescent="0.25">
      <c r="B5" s="2" t="s">
        <v>27</v>
      </c>
      <c r="E5" s="4" t="s">
        <v>28</v>
      </c>
      <c r="F5" s="4" t="s">
        <v>29</v>
      </c>
      <c r="G5" s="4" t="s">
        <v>5</v>
      </c>
      <c r="H5" s="4" t="s">
        <v>28</v>
      </c>
      <c r="I5" s="4" t="s">
        <v>29</v>
      </c>
      <c r="J5" s="4" t="s">
        <v>5</v>
      </c>
    </row>
    <row r="6" spans="1:13" x14ac:dyDescent="0.25">
      <c r="B6" s="9" t="s">
        <v>30</v>
      </c>
      <c r="D6" s="1" t="s">
        <v>31</v>
      </c>
      <c r="E6" s="7">
        <v>0.19500000000000001</v>
      </c>
      <c r="F6" s="7">
        <v>0.19500000000000001</v>
      </c>
      <c r="G6" s="7">
        <v>0.19500000000000001</v>
      </c>
      <c r="H6" s="7">
        <v>0.19800000000000001</v>
      </c>
      <c r="I6" s="7">
        <v>0.19800000000000001</v>
      </c>
      <c r="J6" s="7">
        <v>0.19800000000000001</v>
      </c>
    </row>
    <row r="7" spans="1:13" x14ac:dyDescent="0.25">
      <c r="B7" s="1" t="s">
        <v>32</v>
      </c>
      <c r="D7" s="1" t="s">
        <v>33</v>
      </c>
      <c r="E7" s="7">
        <v>0.5</v>
      </c>
      <c r="F7" s="7">
        <v>0.5</v>
      </c>
      <c r="G7" s="7">
        <v>0.5</v>
      </c>
      <c r="H7" s="7">
        <v>0.32</v>
      </c>
      <c r="I7" s="7">
        <v>0.32</v>
      </c>
      <c r="J7" s="7">
        <v>0.32</v>
      </c>
    </row>
    <row r="8" spans="1:13" x14ac:dyDescent="0.25">
      <c r="B8" s="10" t="s">
        <v>34</v>
      </c>
      <c r="D8" s="21" t="s">
        <v>35</v>
      </c>
      <c r="E8" s="22" t="s">
        <v>36</v>
      </c>
      <c r="F8" s="23">
        <f>SUM(0.02649,0.00101,0.00561,-0.00259)</f>
        <v>3.0520000000000002E-2</v>
      </c>
      <c r="G8" s="22" t="s">
        <v>36</v>
      </c>
      <c r="H8" s="24" t="s">
        <v>36</v>
      </c>
      <c r="I8" s="23">
        <f>SUM(0.02552,0.00097,0.00561,-0.00259)</f>
        <v>2.9510000000000005E-2</v>
      </c>
      <c r="J8" s="24" t="s">
        <v>36</v>
      </c>
    </row>
    <row r="11" spans="1:13" x14ac:dyDescent="0.25">
      <c r="D11" s="2" t="s">
        <v>37</v>
      </c>
    </row>
    <row r="12" spans="1:13" x14ac:dyDescent="0.25">
      <c r="D12" s="118" t="s">
        <v>2</v>
      </c>
      <c r="E12" s="118" t="s">
        <v>1</v>
      </c>
      <c r="F12" s="118"/>
      <c r="G12" s="118"/>
      <c r="H12" s="118" t="s">
        <v>26</v>
      </c>
      <c r="I12" s="118"/>
      <c r="J12" s="118"/>
      <c r="K12" s="113"/>
      <c r="L12" s="113" t="s">
        <v>38</v>
      </c>
    </row>
    <row r="13" spans="1:13" x14ac:dyDescent="0.25">
      <c r="D13" s="118"/>
      <c r="E13" s="70" t="s">
        <v>28</v>
      </c>
      <c r="F13" s="70" t="s">
        <v>29</v>
      </c>
      <c r="G13" s="70" t="s">
        <v>5</v>
      </c>
      <c r="H13" s="70" t="s">
        <v>28</v>
      </c>
      <c r="I13" s="70" t="s">
        <v>29</v>
      </c>
      <c r="J13" s="70" t="s">
        <v>5</v>
      </c>
      <c r="K13" s="113"/>
      <c r="L13" s="121"/>
    </row>
    <row r="14" spans="1:13" x14ac:dyDescent="0.25">
      <c r="D14" s="70">
        <v>2024</v>
      </c>
      <c r="E14" s="43">
        <v>0.48</v>
      </c>
      <c r="F14" s="43">
        <v>0.48</v>
      </c>
      <c r="G14" s="43">
        <v>0.41299999999999998</v>
      </c>
      <c r="H14" s="43">
        <v>0.29679943746126181</v>
      </c>
      <c r="I14" s="43">
        <v>0.29679943746126181</v>
      </c>
      <c r="J14" s="43">
        <v>0.29679943746126181</v>
      </c>
      <c r="K14" s="68"/>
      <c r="L14" s="67">
        <v>5.7084197230355065E-2</v>
      </c>
      <c r="M14" s="69"/>
    </row>
    <row r="15" spans="1:13" x14ac:dyDescent="0.25">
      <c r="D15" s="3"/>
      <c r="E15" s="32"/>
      <c r="F15" s="32"/>
      <c r="G15" s="32"/>
      <c r="H15" s="32"/>
      <c r="I15" s="32"/>
      <c r="J15" s="32"/>
      <c r="K15" s="20"/>
      <c r="L15" s="20"/>
    </row>
    <row r="16" spans="1:13" x14ac:dyDescent="0.25">
      <c r="D16" s="3"/>
      <c r="E16" s="32"/>
      <c r="F16" s="32"/>
      <c r="G16" s="32"/>
      <c r="H16" s="32"/>
      <c r="I16" s="32"/>
      <c r="J16" s="32"/>
      <c r="K16" s="20"/>
      <c r="L16" s="20"/>
    </row>
    <row r="17" spans="4:10" x14ac:dyDescent="0.25">
      <c r="D17" s="2" t="s">
        <v>39</v>
      </c>
    </row>
    <row r="18" spans="4:10" x14ac:dyDescent="0.25">
      <c r="D18" s="123" t="s">
        <v>2</v>
      </c>
      <c r="E18" s="70" t="s">
        <v>1</v>
      </c>
      <c r="F18" s="70"/>
      <c r="G18" s="70"/>
      <c r="H18" s="70" t="s">
        <v>26</v>
      </c>
      <c r="I18" s="70"/>
      <c r="J18" s="70"/>
    </row>
    <row r="19" spans="4:10" x14ac:dyDescent="0.25">
      <c r="D19" s="124"/>
      <c r="E19" s="70" t="s">
        <v>28</v>
      </c>
      <c r="F19" s="70" t="s">
        <v>29</v>
      </c>
      <c r="G19" s="70" t="s">
        <v>5</v>
      </c>
      <c r="H19" s="70" t="s">
        <v>28</v>
      </c>
      <c r="I19" s="70" t="s">
        <v>29</v>
      </c>
      <c r="J19" s="70" t="s">
        <v>5</v>
      </c>
    </row>
    <row r="20" spans="4:10" x14ac:dyDescent="0.25">
      <c r="D20" s="70">
        <v>2024</v>
      </c>
      <c r="E20" s="71">
        <v>1264110</v>
      </c>
      <c r="F20" s="71">
        <v>3642370</v>
      </c>
      <c r="G20" s="71">
        <v>413998</v>
      </c>
      <c r="H20" s="71">
        <v>1075675</v>
      </c>
      <c r="I20" s="71">
        <v>1708965</v>
      </c>
      <c r="J20" s="71">
        <v>40264</v>
      </c>
    </row>
    <row r="21" spans="4:10" x14ac:dyDescent="0.25">
      <c r="D21" s="3"/>
      <c r="E21" s="8"/>
      <c r="F21" s="8"/>
      <c r="G21" s="8"/>
      <c r="H21" s="8"/>
      <c r="I21" s="8"/>
      <c r="J21" s="8"/>
    </row>
    <row r="22" spans="4:10" x14ac:dyDescent="0.25">
      <c r="D22" s="3"/>
      <c r="E22" s="8"/>
      <c r="F22" s="8"/>
      <c r="G22" s="8"/>
      <c r="H22" s="8"/>
      <c r="I22" s="8"/>
      <c r="J22" s="8"/>
    </row>
    <row r="23" spans="4:10" x14ac:dyDescent="0.25">
      <c r="D23" s="2" t="s">
        <v>40</v>
      </c>
    </row>
    <row r="24" spans="4:10" x14ac:dyDescent="0.25">
      <c r="D24" s="118" t="s">
        <v>2</v>
      </c>
      <c r="E24" s="118" t="s">
        <v>1</v>
      </c>
      <c r="F24" s="118"/>
      <c r="G24" s="118"/>
      <c r="H24" s="118" t="s">
        <v>26</v>
      </c>
      <c r="I24" s="118"/>
      <c r="J24" s="118"/>
    </row>
    <row r="25" spans="4:10" x14ac:dyDescent="0.25">
      <c r="D25" s="118"/>
      <c r="E25" s="70" t="s">
        <v>28</v>
      </c>
      <c r="F25" s="70" t="s">
        <v>29</v>
      </c>
      <c r="G25" s="70" t="s">
        <v>5</v>
      </c>
      <c r="H25" s="70" t="s">
        <v>28</v>
      </c>
      <c r="I25" s="70" t="s">
        <v>29</v>
      </c>
      <c r="J25" s="70" t="s">
        <v>5</v>
      </c>
    </row>
    <row r="26" spans="4:10" x14ac:dyDescent="0.25">
      <c r="D26" s="70">
        <v>2024</v>
      </c>
      <c r="E26" s="71">
        <f t="shared" ref="E26:J26" si="0">E20*8760*E$6</f>
        <v>2159352702</v>
      </c>
      <c r="F26" s="71">
        <f t="shared" si="0"/>
        <v>6221896434</v>
      </c>
      <c r="G26" s="71">
        <f t="shared" si="0"/>
        <v>707191383.60000002</v>
      </c>
      <c r="H26" s="71">
        <f t="shared" si="0"/>
        <v>1865736774</v>
      </c>
      <c r="I26" s="71">
        <f t="shared" si="0"/>
        <v>2964165613.2000003</v>
      </c>
      <c r="J26" s="71">
        <f t="shared" si="0"/>
        <v>69837102.719999999</v>
      </c>
    </row>
    <row r="27" spans="4:10" x14ac:dyDescent="0.25">
      <c r="D27" s="3"/>
      <c r="E27" s="8"/>
      <c r="F27" s="8"/>
      <c r="G27" s="8"/>
      <c r="H27" s="8"/>
      <c r="I27" s="8"/>
      <c r="J27" s="8"/>
    </row>
    <row r="28" spans="4:10" x14ac:dyDescent="0.25">
      <c r="D28" s="3"/>
      <c r="E28" s="8"/>
      <c r="F28" s="8"/>
      <c r="G28" s="8"/>
      <c r="H28" s="8"/>
      <c r="I28" s="8"/>
      <c r="J28" s="8"/>
    </row>
    <row r="29" spans="4:10" x14ac:dyDescent="0.25">
      <c r="D29" s="2" t="s">
        <v>41</v>
      </c>
      <c r="E29" s="6"/>
      <c r="F29" s="6"/>
      <c r="G29" s="6"/>
      <c r="H29" s="6"/>
      <c r="I29" s="6"/>
      <c r="J29" s="6"/>
    </row>
    <row r="30" spans="4:10" x14ac:dyDescent="0.25">
      <c r="D30" s="118" t="s">
        <v>2</v>
      </c>
      <c r="E30" s="122" t="s">
        <v>1</v>
      </c>
      <c r="F30" s="122"/>
      <c r="G30" s="122"/>
      <c r="H30" s="122" t="s">
        <v>26</v>
      </c>
      <c r="I30" s="122"/>
      <c r="J30" s="122"/>
    </row>
    <row r="31" spans="4:10" x14ac:dyDescent="0.25">
      <c r="D31" s="118"/>
      <c r="E31" s="71" t="s">
        <v>28</v>
      </c>
      <c r="F31" s="71" t="s">
        <v>29</v>
      </c>
      <c r="G31" s="71" t="s">
        <v>5</v>
      </c>
      <c r="H31" s="71" t="s">
        <v>28</v>
      </c>
      <c r="I31" s="71" t="s">
        <v>29</v>
      </c>
      <c r="J31" s="71" t="s">
        <v>5</v>
      </c>
    </row>
    <row r="32" spans="4:10" x14ac:dyDescent="0.25">
      <c r="D32" s="70">
        <v>2024</v>
      </c>
      <c r="E32" s="71">
        <f t="shared" ref="E32:J32" si="1">E26*(1-E$7)</f>
        <v>1079676351</v>
      </c>
      <c r="F32" s="71">
        <f t="shared" si="1"/>
        <v>3110948217</v>
      </c>
      <c r="G32" s="71">
        <f t="shared" si="1"/>
        <v>353595691.80000001</v>
      </c>
      <c r="H32" s="71">
        <f t="shared" si="1"/>
        <v>1268701006.3199999</v>
      </c>
      <c r="I32" s="71">
        <f t="shared" si="1"/>
        <v>2015632616.9760001</v>
      </c>
      <c r="J32" s="71">
        <f t="shared" si="1"/>
        <v>47489229.849599995</v>
      </c>
    </row>
    <row r="33" spans="4:10" x14ac:dyDescent="0.25">
      <c r="D33" s="3"/>
      <c r="E33" s="8"/>
      <c r="F33" s="8"/>
      <c r="G33" s="8"/>
      <c r="H33" s="8"/>
      <c r="I33" s="8"/>
      <c r="J33" s="8"/>
    </row>
    <row r="34" spans="4:10" x14ac:dyDescent="0.25">
      <c r="D34" s="3"/>
      <c r="E34" s="8"/>
      <c r="F34" s="8"/>
      <c r="G34" s="8"/>
      <c r="H34" s="8"/>
      <c r="I34" s="8"/>
      <c r="J34" s="8"/>
    </row>
    <row r="35" spans="4:10" x14ac:dyDescent="0.25">
      <c r="D35" s="2" t="s">
        <v>42</v>
      </c>
      <c r="E35" s="6"/>
      <c r="F35" s="6"/>
      <c r="G35" s="6"/>
      <c r="H35" s="6"/>
      <c r="I35" s="6"/>
      <c r="J35" s="6"/>
    </row>
    <row r="36" spans="4:10" x14ac:dyDescent="0.25">
      <c r="D36" s="118" t="s">
        <v>2</v>
      </c>
      <c r="E36" s="122" t="s">
        <v>1</v>
      </c>
      <c r="F36" s="122"/>
      <c r="G36" s="122"/>
      <c r="H36" s="122" t="s">
        <v>26</v>
      </c>
      <c r="I36" s="122"/>
      <c r="J36" s="122"/>
    </row>
    <row r="37" spans="4:10" x14ac:dyDescent="0.25">
      <c r="D37" s="118"/>
      <c r="E37" s="71" t="s">
        <v>28</v>
      </c>
      <c r="F37" s="71" t="s">
        <v>29</v>
      </c>
      <c r="G37" s="71" t="s">
        <v>5</v>
      </c>
      <c r="H37" s="71" t="s">
        <v>28</v>
      </c>
      <c r="I37" s="71" t="s">
        <v>29</v>
      </c>
      <c r="J37" s="71" t="s">
        <v>5</v>
      </c>
    </row>
    <row r="38" spans="4:10" x14ac:dyDescent="0.25">
      <c r="D38" s="70">
        <v>2024</v>
      </c>
      <c r="E38" s="71">
        <f t="shared" ref="E38:J38" si="2">E26-E32</f>
        <v>1079676351</v>
      </c>
      <c r="F38" s="71">
        <f t="shared" si="2"/>
        <v>3110948217</v>
      </c>
      <c r="G38" s="71">
        <f t="shared" si="2"/>
        <v>353595691.80000001</v>
      </c>
      <c r="H38" s="71">
        <f t="shared" si="2"/>
        <v>597035767.68000007</v>
      </c>
      <c r="I38" s="71">
        <f t="shared" si="2"/>
        <v>948532996.22400022</v>
      </c>
      <c r="J38" s="71">
        <f t="shared" si="2"/>
        <v>22347872.870400004</v>
      </c>
    </row>
    <row r="39" spans="4:10" x14ac:dyDescent="0.25">
      <c r="D39" s="3"/>
      <c r="E39" s="8"/>
      <c r="F39" s="8"/>
      <c r="G39" s="8"/>
      <c r="H39" s="8"/>
      <c r="I39" s="8"/>
      <c r="J39" s="8"/>
    </row>
    <row r="40" spans="4:10" x14ac:dyDescent="0.25">
      <c r="D40" s="2"/>
    </row>
    <row r="41" spans="4:10" x14ac:dyDescent="0.25">
      <c r="D41" s="2" t="s">
        <v>43</v>
      </c>
    </row>
    <row r="42" spans="4:10" x14ac:dyDescent="0.25">
      <c r="D42" s="118" t="s">
        <v>2</v>
      </c>
      <c r="E42" s="118" t="s">
        <v>1</v>
      </c>
      <c r="F42" s="118"/>
      <c r="G42" s="118"/>
      <c r="H42" s="118" t="s">
        <v>26</v>
      </c>
      <c r="I42" s="118"/>
      <c r="J42" s="118"/>
    </row>
    <row r="43" spans="4:10" x14ac:dyDescent="0.25">
      <c r="D43" s="118"/>
      <c r="E43" s="70" t="s">
        <v>28</v>
      </c>
      <c r="F43" s="70" t="s">
        <v>29</v>
      </c>
      <c r="G43" s="70" t="s">
        <v>5</v>
      </c>
      <c r="H43" s="70" t="s">
        <v>28</v>
      </c>
      <c r="I43" s="70" t="s">
        <v>29</v>
      </c>
      <c r="J43" s="70" t="s">
        <v>5</v>
      </c>
    </row>
    <row r="44" spans="4:10" x14ac:dyDescent="0.25">
      <c r="D44" s="70">
        <v>2024</v>
      </c>
      <c r="E44" s="35">
        <f>(E26*(E14-$L14))/1000000</f>
        <v>913.22438142913188</v>
      </c>
      <c r="F44" s="35">
        <f>(F26*(F14-$L14)-F38*F$8)/1000000</f>
        <v>2536.3921855518606</v>
      </c>
      <c r="G44" s="35">
        <f>(G32*(G14-$L14)+G38*($L14-$L14))/1000000</f>
        <v>125.85029450288495</v>
      </c>
      <c r="H44" s="35">
        <f>(H26*(H14-$L14))/1000000</f>
        <v>447.24553898704698</v>
      </c>
      <c r="I44" s="35">
        <f>(I26*(I14-$L14)-I38*I$8)/1000000</f>
        <v>682.56446333386077</v>
      </c>
      <c r="J44" s="35">
        <f>(J32*(J14-$L14)+J38*($L14-$L14))/1000000</f>
        <v>11.38389214177761</v>
      </c>
    </row>
    <row r="45" spans="4:10" x14ac:dyDescent="0.25">
      <c r="D45" s="3"/>
      <c r="F45" s="72"/>
    </row>
    <row r="46" spans="4:10" x14ac:dyDescent="0.25">
      <c r="D46" s="3"/>
      <c r="E46" s="66"/>
      <c r="F46" s="66"/>
      <c r="G46" s="66"/>
      <c r="H46" s="26"/>
      <c r="I46" s="26"/>
      <c r="J46" s="26"/>
    </row>
    <row r="47" spans="4:10" x14ac:dyDescent="0.25">
      <c r="D47" s="3"/>
      <c r="E47" s="26"/>
      <c r="F47" s="26"/>
      <c r="G47" s="26"/>
      <c r="H47" s="26"/>
      <c r="I47" s="26"/>
      <c r="J47" s="26"/>
    </row>
    <row r="49" spans="4:10" x14ac:dyDescent="0.25">
      <c r="D49" s="2"/>
    </row>
    <row r="51" spans="4:10" x14ac:dyDescent="0.25">
      <c r="D51" s="33"/>
      <c r="E51" s="33"/>
      <c r="F51" s="33"/>
      <c r="G51" s="33"/>
      <c r="H51" s="33"/>
      <c r="I51" s="33"/>
      <c r="J51" s="33"/>
    </row>
    <row r="52" spans="4:10" x14ac:dyDescent="0.25">
      <c r="D52" s="33"/>
      <c r="E52" s="33"/>
      <c r="F52" s="33"/>
      <c r="G52" s="33"/>
      <c r="H52" s="33"/>
      <c r="I52" s="33"/>
      <c r="J52" s="33"/>
    </row>
    <row r="53" spans="4:10" x14ac:dyDescent="0.25">
      <c r="D53" s="33"/>
      <c r="E53" s="34"/>
      <c r="F53" s="34"/>
      <c r="G53" s="34"/>
      <c r="H53" s="34"/>
      <c r="I53" s="34"/>
      <c r="J53" s="34"/>
    </row>
    <row r="54" spans="4:10" x14ac:dyDescent="0.25">
      <c r="D54" s="33"/>
      <c r="E54" s="34"/>
      <c r="F54" s="34"/>
      <c r="G54" s="34"/>
      <c r="H54" s="34"/>
      <c r="I54" s="34"/>
      <c r="J54" s="34"/>
    </row>
    <row r="55" spans="4:10" x14ac:dyDescent="0.25">
      <c r="D55" s="33"/>
      <c r="E55" s="34"/>
      <c r="F55" s="34"/>
      <c r="G55" s="34"/>
      <c r="H55" s="34"/>
      <c r="I55" s="34"/>
      <c r="J55" s="34"/>
    </row>
    <row r="56" spans="4:10" x14ac:dyDescent="0.25">
      <c r="D56" s="33"/>
      <c r="E56" s="34"/>
      <c r="F56" s="34"/>
      <c r="G56" s="34"/>
      <c r="H56" s="34"/>
      <c r="I56" s="34"/>
      <c r="J56" s="34"/>
    </row>
    <row r="58" spans="4:10" x14ac:dyDescent="0.25">
      <c r="E58" s="5"/>
      <c r="F58" s="5"/>
      <c r="G58" s="5"/>
      <c r="H58" s="5"/>
      <c r="I58" s="5"/>
      <c r="J58" s="5"/>
    </row>
  </sheetData>
  <mergeCells count="21">
    <mergeCell ref="A1:D1"/>
    <mergeCell ref="L12:L13"/>
    <mergeCell ref="K12:K13"/>
    <mergeCell ref="E42:G42"/>
    <mergeCell ref="H42:J42"/>
    <mergeCell ref="D42:D43"/>
    <mergeCell ref="D36:D37"/>
    <mergeCell ref="E36:G36"/>
    <mergeCell ref="H36:J36"/>
    <mergeCell ref="D30:D31"/>
    <mergeCell ref="E30:G30"/>
    <mergeCell ref="H30:J30"/>
    <mergeCell ref="D24:D25"/>
    <mergeCell ref="E24:G24"/>
    <mergeCell ref="H24:J24"/>
    <mergeCell ref="D18:D19"/>
    <mergeCell ref="E4:G4"/>
    <mergeCell ref="H4:J4"/>
    <mergeCell ref="D12:D13"/>
    <mergeCell ref="E12:G12"/>
    <mergeCell ref="H12:J12"/>
  </mergeCells>
  <pageMargins left="0.7" right="0.7" top="0.75" bottom="0.75" header="0.3" footer="0.3"/>
  <pageSetup orientation="portrait" horizontalDpi="1200" verticalDpi="1200" r:id="rId1"/>
  <headerFooter>
    <oddHeader>&amp;R&amp;F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9EE0-71EE-4BE4-B50A-CA52FD4CDBC7}">
  <dimension ref="A1:L58"/>
  <sheetViews>
    <sheetView showGridLines="0" zoomScaleNormal="100" workbookViewId="0">
      <selection activeCell="E15" sqref="E15:G15"/>
    </sheetView>
  </sheetViews>
  <sheetFormatPr defaultRowHeight="15" x14ac:dyDescent="0.25"/>
  <cols>
    <col min="1" max="1" width="3" customWidth="1"/>
    <col min="2" max="2" width="14.5703125" customWidth="1"/>
    <col min="3" max="3" width="4.5703125" customWidth="1"/>
    <col min="4" max="4" width="29.5703125" customWidth="1"/>
    <col min="5" max="10" width="18.140625" customWidth="1"/>
    <col min="11" max="12" width="14.5703125" customWidth="1"/>
    <col min="19" max="19" width="10.28515625" bestFit="1" customWidth="1"/>
    <col min="21" max="21" width="10.28515625" bestFit="1" customWidth="1"/>
  </cols>
  <sheetData>
    <row r="1" spans="1:12" ht="21" x14ac:dyDescent="0.35">
      <c r="A1" s="119" t="s">
        <v>48</v>
      </c>
      <c r="B1" s="119"/>
      <c r="C1" s="119"/>
      <c r="D1" s="119"/>
    </row>
    <row r="2" spans="1:12" ht="9.75" customHeight="1" x14ac:dyDescent="0.35">
      <c r="A2" s="88"/>
      <c r="B2" s="88"/>
      <c r="C2" s="88"/>
      <c r="D2" s="88"/>
    </row>
    <row r="3" spans="1:12" x14ac:dyDescent="0.25">
      <c r="D3" s="2" t="s">
        <v>25</v>
      </c>
    </row>
    <row r="4" spans="1:12" x14ac:dyDescent="0.25">
      <c r="E4" s="117" t="s">
        <v>1</v>
      </c>
      <c r="F4" s="117"/>
      <c r="G4" s="117"/>
      <c r="H4" s="117" t="s">
        <v>26</v>
      </c>
      <c r="I4" s="117"/>
      <c r="J4" s="117"/>
    </row>
    <row r="5" spans="1:12" x14ac:dyDescent="0.25">
      <c r="B5" s="2" t="s">
        <v>27</v>
      </c>
      <c r="E5" s="4" t="s">
        <v>28</v>
      </c>
      <c r="F5" s="4" t="s">
        <v>29</v>
      </c>
      <c r="G5" s="4" t="s">
        <v>5</v>
      </c>
      <c r="H5" s="4" t="s">
        <v>28</v>
      </c>
      <c r="I5" s="4" t="s">
        <v>29</v>
      </c>
      <c r="J5" s="4" t="s">
        <v>5</v>
      </c>
    </row>
    <row r="6" spans="1:12" x14ac:dyDescent="0.25">
      <c r="B6" s="9" t="s">
        <v>30</v>
      </c>
      <c r="D6" s="37" t="s">
        <v>31</v>
      </c>
      <c r="E6" s="48">
        <v>0.19500000000000001</v>
      </c>
      <c r="F6" s="48">
        <v>0.19500000000000001</v>
      </c>
      <c r="G6" s="48">
        <v>0.19500000000000001</v>
      </c>
      <c r="H6" s="48">
        <v>0.19800000000000001</v>
      </c>
      <c r="I6" s="48">
        <v>0.19800000000000001</v>
      </c>
      <c r="J6" s="48">
        <v>0.19800000000000001</v>
      </c>
    </row>
    <row r="7" spans="1:12" x14ac:dyDescent="0.25">
      <c r="B7" s="1" t="s">
        <v>32</v>
      </c>
      <c r="D7" s="46" t="s">
        <v>33</v>
      </c>
      <c r="E7" s="47">
        <v>0.5</v>
      </c>
      <c r="F7" s="47">
        <v>0.5</v>
      </c>
      <c r="G7" s="47">
        <v>0.5</v>
      </c>
      <c r="H7" s="47">
        <v>0.32</v>
      </c>
      <c r="I7" s="47">
        <v>0.32</v>
      </c>
      <c r="J7" s="47">
        <v>0.32</v>
      </c>
    </row>
    <row r="8" spans="1:12" x14ac:dyDescent="0.25">
      <c r="B8" s="10" t="s">
        <v>34</v>
      </c>
      <c r="D8" s="46" t="s">
        <v>35</v>
      </c>
      <c r="E8" s="45" t="s">
        <v>36</v>
      </c>
      <c r="F8" s="44">
        <v>2.1239999999999998E-2</v>
      </c>
      <c r="G8" s="45" t="s">
        <v>36</v>
      </c>
      <c r="H8" s="70" t="s">
        <v>36</v>
      </c>
      <c r="I8" s="44">
        <v>1.7577454045781898E-2</v>
      </c>
      <c r="J8" s="70" t="s">
        <v>36</v>
      </c>
    </row>
    <row r="11" spans="1:12" x14ac:dyDescent="0.25">
      <c r="D11" s="2" t="s">
        <v>37</v>
      </c>
    </row>
    <row r="12" spans="1:12" x14ac:dyDescent="0.25">
      <c r="D12" s="118" t="s">
        <v>2</v>
      </c>
      <c r="E12" s="118" t="s">
        <v>1</v>
      </c>
      <c r="F12" s="118"/>
      <c r="G12" s="118"/>
      <c r="H12" s="118" t="s">
        <v>26</v>
      </c>
      <c r="I12" s="118"/>
      <c r="J12" s="118"/>
      <c r="K12" s="113"/>
      <c r="L12" s="113" t="s">
        <v>38</v>
      </c>
    </row>
    <row r="13" spans="1:12" x14ac:dyDescent="0.25">
      <c r="D13" s="118"/>
      <c r="E13" s="70" t="s">
        <v>28</v>
      </c>
      <c r="F13" s="70" t="s">
        <v>29</v>
      </c>
      <c r="G13" s="70" t="s">
        <v>5</v>
      </c>
      <c r="H13" s="70" t="s">
        <v>28</v>
      </c>
      <c r="I13" s="70" t="s">
        <v>29</v>
      </c>
      <c r="J13" s="70" t="s">
        <v>5</v>
      </c>
      <c r="K13" s="113"/>
      <c r="L13" s="113"/>
    </row>
    <row r="14" spans="1:12" x14ac:dyDescent="0.25">
      <c r="D14" s="70">
        <v>2024</v>
      </c>
      <c r="E14" s="43">
        <v>0.37566323184009093</v>
      </c>
      <c r="F14" s="43">
        <v>0.37566323184009093</v>
      </c>
      <c r="G14" s="43">
        <v>0.26600000000000001</v>
      </c>
      <c r="H14" s="43">
        <v>0.25313062047000168</v>
      </c>
      <c r="I14" s="43">
        <v>0.25313062047000168</v>
      </c>
      <c r="J14" s="43">
        <v>0.25313062047000168</v>
      </c>
      <c r="K14" s="45"/>
      <c r="L14" s="44">
        <v>5.4944336926793222E-2</v>
      </c>
    </row>
    <row r="15" spans="1:12" x14ac:dyDescent="0.25">
      <c r="E15" s="125"/>
      <c r="F15" s="125"/>
      <c r="G15" s="125"/>
    </row>
    <row r="17" spans="4:10" x14ac:dyDescent="0.25">
      <c r="D17" s="2" t="s">
        <v>44</v>
      </c>
    </row>
    <row r="18" spans="4:10" x14ac:dyDescent="0.25">
      <c r="D18" s="123" t="s">
        <v>2</v>
      </c>
      <c r="E18" s="70" t="s">
        <v>1</v>
      </c>
      <c r="F18" s="70"/>
      <c r="G18" s="70"/>
      <c r="H18" s="70" t="s">
        <v>26</v>
      </c>
      <c r="I18" s="70"/>
      <c r="J18" s="70"/>
    </row>
    <row r="19" spans="4:10" x14ac:dyDescent="0.25">
      <c r="D19" s="124"/>
      <c r="E19" s="70" t="s">
        <v>28</v>
      </c>
      <c r="F19" s="70" t="s">
        <v>29</v>
      </c>
      <c r="G19" s="70" t="s">
        <v>5</v>
      </c>
      <c r="H19" s="70" t="s">
        <v>28</v>
      </c>
      <c r="I19" s="70" t="s">
        <v>29</v>
      </c>
      <c r="J19" s="70" t="s">
        <v>5</v>
      </c>
    </row>
    <row r="20" spans="4:10" x14ac:dyDescent="0.25">
      <c r="D20" s="70">
        <v>2024</v>
      </c>
      <c r="E20" s="71">
        <v>1104880</v>
      </c>
      <c r="F20" s="128">
        <v>2732400</v>
      </c>
      <c r="G20" s="128">
        <v>369852.70483224746</v>
      </c>
      <c r="H20" s="128">
        <v>715040.00000000012</v>
      </c>
      <c r="I20" s="128">
        <v>691260</v>
      </c>
      <c r="J20" s="128">
        <v>72084.651128448197</v>
      </c>
    </row>
    <row r="21" spans="4:10" x14ac:dyDescent="0.25">
      <c r="D21" s="3"/>
      <c r="E21" s="8"/>
      <c r="F21" s="8"/>
      <c r="G21" s="8"/>
      <c r="H21" s="8"/>
      <c r="I21" s="8"/>
      <c r="J21" s="8"/>
    </row>
    <row r="22" spans="4:10" x14ac:dyDescent="0.25">
      <c r="D22" s="2"/>
    </row>
    <row r="23" spans="4:10" x14ac:dyDescent="0.25">
      <c r="D23" s="2" t="s">
        <v>40</v>
      </c>
    </row>
    <row r="24" spans="4:10" x14ac:dyDescent="0.25">
      <c r="D24" s="118" t="s">
        <v>2</v>
      </c>
      <c r="E24" s="118" t="s">
        <v>1</v>
      </c>
      <c r="F24" s="118"/>
      <c r="G24" s="118"/>
      <c r="H24" s="118" t="s">
        <v>26</v>
      </c>
      <c r="I24" s="118"/>
      <c r="J24" s="118"/>
    </row>
    <row r="25" spans="4:10" x14ac:dyDescent="0.25">
      <c r="D25" s="118"/>
      <c r="E25" s="70" t="s">
        <v>28</v>
      </c>
      <c r="F25" s="70" t="s">
        <v>29</v>
      </c>
      <c r="G25" s="70" t="s">
        <v>5</v>
      </c>
      <c r="H25" s="70" t="s">
        <v>28</v>
      </c>
      <c r="I25" s="70" t="s">
        <v>29</v>
      </c>
      <c r="J25" s="70" t="s">
        <v>5</v>
      </c>
    </row>
    <row r="26" spans="4:10" x14ac:dyDescent="0.25">
      <c r="D26" s="70">
        <v>2024</v>
      </c>
      <c r="E26" s="71">
        <f t="shared" ref="E26:J26" si="0">E20*8760*E$6</f>
        <v>1887356016</v>
      </c>
      <c r="F26" s="71">
        <f t="shared" si="0"/>
        <v>4667485680</v>
      </c>
      <c r="G26" s="71">
        <f t="shared" si="0"/>
        <v>631782390.39444518</v>
      </c>
      <c r="H26" s="71">
        <f t="shared" si="0"/>
        <v>1240222579.2000003</v>
      </c>
      <c r="I26" s="71">
        <f t="shared" si="0"/>
        <v>1198976644.8</v>
      </c>
      <c r="J26" s="71">
        <f t="shared" si="0"/>
        <v>125029385.68927084</v>
      </c>
    </row>
    <row r="27" spans="4:10" x14ac:dyDescent="0.25">
      <c r="D27" s="3"/>
      <c r="E27" s="8"/>
      <c r="F27" s="8"/>
      <c r="G27" s="8"/>
      <c r="H27" s="8"/>
      <c r="I27" s="8"/>
      <c r="J27" s="8"/>
    </row>
    <row r="28" spans="4:10" x14ac:dyDescent="0.25">
      <c r="D28" s="3"/>
      <c r="E28" s="8"/>
      <c r="F28" s="8"/>
      <c r="G28" s="8"/>
      <c r="H28" s="8"/>
      <c r="I28" s="8"/>
      <c r="J28" s="8"/>
    </row>
    <row r="29" spans="4:10" x14ac:dyDescent="0.25">
      <c r="D29" s="2" t="s">
        <v>41</v>
      </c>
      <c r="E29" s="6"/>
      <c r="F29" s="6"/>
      <c r="G29" s="6"/>
      <c r="H29" s="6"/>
      <c r="I29" s="6"/>
      <c r="J29" s="6"/>
    </row>
    <row r="30" spans="4:10" x14ac:dyDescent="0.25">
      <c r="D30" s="118" t="s">
        <v>2</v>
      </c>
      <c r="E30" s="122" t="s">
        <v>1</v>
      </c>
      <c r="F30" s="122"/>
      <c r="G30" s="122"/>
      <c r="H30" s="122" t="s">
        <v>26</v>
      </c>
      <c r="I30" s="122"/>
      <c r="J30" s="122"/>
    </row>
    <row r="31" spans="4:10" x14ac:dyDescent="0.25">
      <c r="D31" s="118"/>
      <c r="E31" s="71" t="s">
        <v>28</v>
      </c>
      <c r="F31" s="71" t="s">
        <v>29</v>
      </c>
      <c r="G31" s="71" t="s">
        <v>5</v>
      </c>
      <c r="H31" s="71" t="s">
        <v>28</v>
      </c>
      <c r="I31" s="71" t="s">
        <v>29</v>
      </c>
      <c r="J31" s="71" t="s">
        <v>5</v>
      </c>
    </row>
    <row r="32" spans="4:10" x14ac:dyDescent="0.25">
      <c r="D32" s="70">
        <v>2024</v>
      </c>
      <c r="E32" s="71">
        <f t="shared" ref="E32:J32" si="1">E26*(1-E$7)</f>
        <v>943678008</v>
      </c>
      <c r="F32" s="71">
        <f t="shared" si="1"/>
        <v>2333742840</v>
      </c>
      <c r="G32" s="71">
        <f t="shared" si="1"/>
        <v>315891195.19722259</v>
      </c>
      <c r="H32" s="71">
        <f t="shared" si="1"/>
        <v>843351353.85600007</v>
      </c>
      <c r="I32" s="71">
        <f t="shared" si="1"/>
        <v>815304118.46399987</v>
      </c>
      <c r="J32" s="71">
        <f t="shared" si="1"/>
        <v>85019982.268704161</v>
      </c>
    </row>
    <row r="33" spans="4:10" x14ac:dyDescent="0.25">
      <c r="D33" s="3"/>
      <c r="E33" s="8"/>
      <c r="F33" s="8"/>
      <c r="G33" s="8"/>
      <c r="H33" s="8"/>
      <c r="I33" s="8"/>
      <c r="J33" s="8"/>
    </row>
    <row r="34" spans="4:10" x14ac:dyDescent="0.25">
      <c r="D34" s="3"/>
      <c r="E34" s="8"/>
      <c r="F34" s="8"/>
      <c r="G34" s="8"/>
      <c r="H34" s="8"/>
      <c r="I34" s="8"/>
      <c r="J34" s="8"/>
    </row>
    <row r="35" spans="4:10" x14ac:dyDescent="0.25">
      <c r="D35" s="2" t="s">
        <v>42</v>
      </c>
      <c r="E35" s="6"/>
      <c r="F35" s="6"/>
      <c r="G35" s="6"/>
      <c r="H35" s="6"/>
      <c r="I35" s="6"/>
      <c r="J35" s="6"/>
    </row>
    <row r="36" spans="4:10" x14ac:dyDescent="0.25">
      <c r="D36" s="118" t="s">
        <v>2</v>
      </c>
      <c r="E36" s="122" t="s">
        <v>1</v>
      </c>
      <c r="F36" s="122"/>
      <c r="G36" s="122"/>
      <c r="H36" s="122" t="s">
        <v>26</v>
      </c>
      <c r="I36" s="122"/>
      <c r="J36" s="122"/>
    </row>
    <row r="37" spans="4:10" x14ac:dyDescent="0.25">
      <c r="D37" s="118"/>
      <c r="E37" s="71" t="s">
        <v>28</v>
      </c>
      <c r="F37" s="71" t="s">
        <v>29</v>
      </c>
      <c r="G37" s="71" t="s">
        <v>5</v>
      </c>
      <c r="H37" s="71" t="s">
        <v>28</v>
      </c>
      <c r="I37" s="71" t="s">
        <v>29</v>
      </c>
      <c r="J37" s="71" t="s">
        <v>5</v>
      </c>
    </row>
    <row r="38" spans="4:10" x14ac:dyDescent="0.25">
      <c r="D38" s="70">
        <v>2024</v>
      </c>
      <c r="E38" s="71">
        <f t="shared" ref="E38:J38" si="2">E26-E32</f>
        <v>943678008</v>
      </c>
      <c r="F38" s="71">
        <f t="shared" si="2"/>
        <v>2333742840</v>
      </c>
      <c r="G38" s="71">
        <f t="shared" si="2"/>
        <v>315891195.19722259</v>
      </c>
      <c r="H38" s="71">
        <f t="shared" si="2"/>
        <v>396871225.34400022</v>
      </c>
      <c r="I38" s="71">
        <f t="shared" si="2"/>
        <v>383672526.33600008</v>
      </c>
      <c r="J38" s="71">
        <f t="shared" si="2"/>
        <v>40009403.420566678</v>
      </c>
    </row>
    <row r="39" spans="4:10" x14ac:dyDescent="0.25">
      <c r="D39" s="3"/>
      <c r="E39" s="8"/>
      <c r="F39" s="8"/>
      <c r="G39" s="8"/>
      <c r="H39" s="8"/>
      <c r="I39" s="8"/>
      <c r="J39" s="8"/>
    </row>
    <row r="40" spans="4:10" x14ac:dyDescent="0.25">
      <c r="D40" s="3"/>
      <c r="E40" s="8"/>
      <c r="F40" s="8"/>
      <c r="G40" s="8"/>
      <c r="H40" s="8"/>
      <c r="I40" s="8"/>
      <c r="J40" s="8"/>
    </row>
    <row r="41" spans="4:10" x14ac:dyDescent="0.25">
      <c r="D41" s="2" t="s">
        <v>43</v>
      </c>
    </row>
    <row r="42" spans="4:10" x14ac:dyDescent="0.25">
      <c r="D42" s="118" t="s">
        <v>2</v>
      </c>
      <c r="E42" s="118" t="s">
        <v>1</v>
      </c>
      <c r="F42" s="118"/>
      <c r="G42" s="118"/>
      <c r="H42" s="118" t="s">
        <v>26</v>
      </c>
      <c r="I42" s="118"/>
      <c r="J42" s="118"/>
    </row>
    <row r="43" spans="4:10" x14ac:dyDescent="0.25">
      <c r="D43" s="118"/>
      <c r="E43" s="70" t="s">
        <v>28</v>
      </c>
      <c r="F43" s="70" t="s">
        <v>29</v>
      </c>
      <c r="G43" s="70" t="s">
        <v>5</v>
      </c>
      <c r="H43" s="70" t="s">
        <v>28</v>
      </c>
      <c r="I43" s="70" t="s">
        <v>29</v>
      </c>
      <c r="J43" s="70" t="s">
        <v>5</v>
      </c>
    </row>
    <row r="44" spans="4:10" x14ac:dyDescent="0.25">
      <c r="D44" s="70">
        <v>2024</v>
      </c>
      <c r="E44" s="35">
        <f>(E26*(E14-$L14))/1000000</f>
        <v>605.31073575948415</v>
      </c>
      <c r="F44" s="35">
        <f>(F26*(F14-$L14)-F38*F$8)/1000000</f>
        <v>1447.3821513916416</v>
      </c>
      <c r="G44" s="35">
        <f>(G32*(G14-$L14)+G38*(L14-$L14))/1000000</f>
        <v>66.67062566133761</v>
      </c>
      <c r="H44" s="35">
        <f>(H26*(H14-$L14))/1000000</f>
        <v>245.79510373802054</v>
      </c>
      <c r="I44" s="35">
        <f>(I26*(I14-$L14)-I38*I$8)/1000000</f>
        <v>230.87673908771743</v>
      </c>
      <c r="J44" s="35">
        <f>(J32*(J14-$L14)+J38*($L14-$L14))/1000000</f>
        <v>16.84979431274396</v>
      </c>
    </row>
    <row r="45" spans="4:10" x14ac:dyDescent="0.25">
      <c r="D45" s="33"/>
      <c r="F45" s="72"/>
    </row>
    <row r="46" spans="4:10" x14ac:dyDescent="0.25">
      <c r="D46" s="33"/>
      <c r="E46" s="33"/>
      <c r="F46" s="36"/>
      <c r="G46" s="33"/>
      <c r="H46" s="33"/>
      <c r="I46" s="33"/>
      <c r="J46" s="33"/>
    </row>
    <row r="47" spans="4:10" x14ac:dyDescent="0.25">
      <c r="D47" s="33"/>
      <c r="E47" s="33"/>
      <c r="F47" s="33"/>
      <c r="G47" s="33"/>
      <c r="H47" s="33"/>
      <c r="I47" s="33"/>
      <c r="J47" s="33"/>
    </row>
    <row r="49" spans="4:10" x14ac:dyDescent="0.25">
      <c r="D49" s="2"/>
    </row>
    <row r="51" spans="4:10" x14ac:dyDescent="0.25">
      <c r="D51" s="33"/>
      <c r="E51" s="33"/>
      <c r="F51" s="33"/>
      <c r="G51" s="33"/>
      <c r="H51" s="33"/>
      <c r="I51" s="33"/>
      <c r="J51" s="33"/>
    </row>
    <row r="52" spans="4:10" x14ac:dyDescent="0.25">
      <c r="D52" s="33"/>
      <c r="E52" s="33"/>
      <c r="F52" s="33"/>
      <c r="G52" s="33"/>
      <c r="H52" s="33"/>
      <c r="I52" s="33"/>
      <c r="J52" s="33"/>
    </row>
    <row r="53" spans="4:10" x14ac:dyDescent="0.25">
      <c r="D53" s="33"/>
      <c r="E53" s="34"/>
      <c r="F53" s="34"/>
      <c r="G53" s="34"/>
      <c r="H53" s="34"/>
      <c r="I53" s="34"/>
      <c r="J53" s="34"/>
    </row>
    <row r="54" spans="4:10" x14ac:dyDescent="0.25">
      <c r="D54" s="33"/>
      <c r="E54" s="34"/>
      <c r="F54" s="34"/>
      <c r="G54" s="34"/>
      <c r="H54" s="34"/>
      <c r="I54" s="34"/>
      <c r="J54" s="34"/>
    </row>
    <row r="55" spans="4:10" x14ac:dyDescent="0.25">
      <c r="D55" s="33"/>
      <c r="E55" s="34"/>
      <c r="F55" s="34"/>
      <c r="G55" s="34"/>
      <c r="H55" s="34"/>
      <c r="I55" s="34"/>
      <c r="J55" s="34"/>
    </row>
    <row r="56" spans="4:10" x14ac:dyDescent="0.25">
      <c r="D56" s="33"/>
      <c r="E56" s="34"/>
      <c r="F56" s="34"/>
      <c r="G56" s="34"/>
      <c r="H56" s="34"/>
      <c r="I56" s="34"/>
      <c r="J56" s="34"/>
    </row>
    <row r="58" spans="4:10" x14ac:dyDescent="0.25">
      <c r="E58" s="5"/>
      <c r="F58" s="5"/>
      <c r="G58" s="5"/>
      <c r="H58" s="5"/>
      <c r="I58" s="5"/>
      <c r="J58" s="5"/>
    </row>
  </sheetData>
  <mergeCells count="22">
    <mergeCell ref="E15:G15"/>
    <mergeCell ref="D18:D19"/>
    <mergeCell ref="A1:D1"/>
    <mergeCell ref="L12:L13"/>
    <mergeCell ref="K12:K13"/>
    <mergeCell ref="E4:G4"/>
    <mergeCell ref="H4:J4"/>
    <mergeCell ref="D12:D13"/>
    <mergeCell ref="E12:G12"/>
    <mergeCell ref="H12:J12"/>
    <mergeCell ref="D24:D25"/>
    <mergeCell ref="E24:G24"/>
    <mergeCell ref="H24:J24"/>
    <mergeCell ref="E42:G42"/>
    <mergeCell ref="H42:J42"/>
    <mergeCell ref="D42:D43"/>
    <mergeCell ref="D30:D31"/>
    <mergeCell ref="E30:G30"/>
    <mergeCell ref="H30:J30"/>
    <mergeCell ref="D36:D37"/>
    <mergeCell ref="E36:G36"/>
    <mergeCell ref="H36:J36"/>
  </mergeCells>
  <pageMargins left="0.7" right="0.7" top="0.75" bottom="0.75" header="0.3" footer="0.3"/>
  <pageSetup orientation="portrait" horizontalDpi="1200" verticalDpi="1200" r:id="rId1"/>
  <headerFooter>
    <oddHeader>&amp;R&amp;F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E7A8-9EB7-4AC1-8FD1-CCA3DBDF932E}">
  <dimension ref="A1:S58"/>
  <sheetViews>
    <sheetView showGridLines="0" tabSelected="1" zoomScaleNormal="100" workbookViewId="0">
      <selection activeCell="E16" sqref="E16"/>
    </sheetView>
  </sheetViews>
  <sheetFormatPr defaultRowHeight="15" x14ac:dyDescent="0.25"/>
  <cols>
    <col min="1" max="1" width="3" customWidth="1"/>
    <col min="2" max="2" width="14.5703125" customWidth="1"/>
    <col min="3" max="3" width="4.5703125" customWidth="1"/>
    <col min="4" max="4" width="29.5703125" customWidth="1"/>
    <col min="5" max="10" width="18.140625" customWidth="1"/>
    <col min="11" max="12" width="14.5703125" customWidth="1"/>
    <col min="14" max="14" width="17.5703125" customWidth="1"/>
    <col min="15" max="15" width="16.85546875" customWidth="1"/>
    <col min="16" max="16" width="21" bestFit="1" customWidth="1"/>
    <col min="17" max="17" width="22.85546875" bestFit="1" customWidth="1"/>
    <col min="18" max="19" width="23.140625" bestFit="1" customWidth="1"/>
    <col min="21" max="21" width="10.28515625" bestFit="1" customWidth="1"/>
  </cols>
  <sheetData>
    <row r="1" spans="1:19" ht="21" x14ac:dyDescent="0.35">
      <c r="A1" s="127" t="s">
        <v>49</v>
      </c>
      <c r="B1" s="127"/>
      <c r="C1" s="127"/>
      <c r="D1" s="127"/>
    </row>
    <row r="2" spans="1:19" ht="10.5" customHeight="1" x14ac:dyDescent="0.35">
      <c r="A2" s="31"/>
      <c r="B2" s="31"/>
      <c r="C2" s="31"/>
      <c r="D2" s="31"/>
    </row>
    <row r="3" spans="1:19" x14ac:dyDescent="0.25">
      <c r="D3" s="2" t="s">
        <v>25</v>
      </c>
    </row>
    <row r="4" spans="1:19" x14ac:dyDescent="0.25">
      <c r="E4" s="117" t="s">
        <v>1</v>
      </c>
      <c r="F4" s="117"/>
      <c r="G4" s="117"/>
      <c r="H4" s="117" t="s">
        <v>26</v>
      </c>
      <c r="I4" s="117"/>
      <c r="J4" s="117"/>
    </row>
    <row r="5" spans="1:19" x14ac:dyDescent="0.25">
      <c r="B5" s="2" t="s">
        <v>27</v>
      </c>
      <c r="E5" s="4" t="s">
        <v>28</v>
      </c>
      <c r="F5" s="4" t="s">
        <v>29</v>
      </c>
      <c r="G5" s="4" t="s">
        <v>5</v>
      </c>
      <c r="H5" s="4" t="s">
        <v>28</v>
      </c>
      <c r="I5" s="4" t="s">
        <v>29</v>
      </c>
      <c r="J5" s="4" t="s">
        <v>5</v>
      </c>
      <c r="N5" s="126"/>
      <c r="O5" s="126"/>
    </row>
    <row r="6" spans="1:19" x14ac:dyDescent="0.25">
      <c r="B6" s="9" t="s">
        <v>30</v>
      </c>
      <c r="D6" s="46" t="s">
        <v>31</v>
      </c>
      <c r="E6" s="47">
        <v>0.19693819308545335</v>
      </c>
      <c r="F6" s="47">
        <v>0.19693819308545335</v>
      </c>
      <c r="G6" s="47">
        <v>0.19693819308545335</v>
      </c>
      <c r="H6" s="47">
        <v>0.20399999999999999</v>
      </c>
      <c r="I6" s="47">
        <v>0.20399999999999999</v>
      </c>
      <c r="J6" s="47">
        <v>0.20399999999999999</v>
      </c>
      <c r="N6" s="16"/>
      <c r="O6" s="17"/>
    </row>
    <row r="7" spans="1:19" x14ac:dyDescent="0.25">
      <c r="B7" s="1" t="s">
        <v>32</v>
      </c>
      <c r="D7" s="46" t="s">
        <v>33</v>
      </c>
      <c r="E7" s="47">
        <v>0.6</v>
      </c>
      <c r="F7" s="47">
        <v>0.6</v>
      </c>
      <c r="G7" s="47">
        <v>0.6</v>
      </c>
      <c r="H7" s="47">
        <v>0.2</v>
      </c>
      <c r="I7" s="47">
        <v>0.2</v>
      </c>
      <c r="J7" s="47">
        <v>0.2</v>
      </c>
      <c r="N7" s="16"/>
      <c r="O7" s="17"/>
    </row>
    <row r="8" spans="1:19" x14ac:dyDescent="0.25">
      <c r="B8" s="10" t="s">
        <v>34</v>
      </c>
      <c r="D8" s="46" t="s">
        <v>35</v>
      </c>
      <c r="E8" s="45" t="s">
        <v>36</v>
      </c>
      <c r="F8" s="44">
        <v>2.2224430169973788E-2</v>
      </c>
      <c r="G8" s="45" t="s">
        <v>36</v>
      </c>
      <c r="H8" s="70" t="s">
        <v>36</v>
      </c>
      <c r="I8" s="44">
        <v>2.3262761666639521E-2</v>
      </c>
      <c r="J8" s="70" t="s">
        <v>36</v>
      </c>
    </row>
    <row r="9" spans="1:19" x14ac:dyDescent="0.25">
      <c r="N9" s="14"/>
      <c r="O9" s="14"/>
      <c r="P9" s="15"/>
      <c r="Q9" s="14"/>
      <c r="R9" s="14"/>
      <c r="S9" s="14"/>
    </row>
    <row r="10" spans="1:19" x14ac:dyDescent="0.25">
      <c r="N10" s="14"/>
      <c r="O10" s="14"/>
      <c r="P10" s="75"/>
      <c r="Q10" s="14"/>
      <c r="R10" s="14"/>
      <c r="S10" s="14"/>
    </row>
    <row r="11" spans="1:19" x14ac:dyDescent="0.25">
      <c r="D11" s="2" t="s">
        <v>37</v>
      </c>
      <c r="O11" s="12"/>
    </row>
    <row r="12" spans="1:19" x14ac:dyDescent="0.25">
      <c r="D12" s="118" t="s">
        <v>2</v>
      </c>
      <c r="E12" s="118" t="s">
        <v>1</v>
      </c>
      <c r="F12" s="118"/>
      <c r="G12" s="118"/>
      <c r="H12" s="118" t="s">
        <v>26</v>
      </c>
      <c r="I12" s="118"/>
      <c r="J12" s="118"/>
      <c r="K12" s="113"/>
      <c r="L12" s="113" t="s">
        <v>38</v>
      </c>
      <c r="O12" s="13"/>
    </row>
    <row r="13" spans="1:19" x14ac:dyDescent="0.25">
      <c r="D13" s="118"/>
      <c r="E13" s="70" t="s">
        <v>28</v>
      </c>
      <c r="F13" s="70" t="s">
        <v>29</v>
      </c>
      <c r="G13" s="70" t="s">
        <v>5</v>
      </c>
      <c r="H13" s="70" t="s">
        <v>28</v>
      </c>
      <c r="I13" s="70" t="s">
        <v>29</v>
      </c>
      <c r="J13" s="70" t="s">
        <v>5</v>
      </c>
      <c r="K13" s="113"/>
      <c r="L13" s="113"/>
      <c r="O13" s="13"/>
    </row>
    <row r="14" spans="1:19" x14ac:dyDescent="0.25">
      <c r="D14" s="70">
        <v>2024</v>
      </c>
      <c r="E14" s="43">
        <v>0.42626104499474993</v>
      </c>
      <c r="F14" s="43">
        <v>0.39403361821560001</v>
      </c>
      <c r="G14" s="67">
        <v>0.35657</v>
      </c>
      <c r="H14" s="43">
        <v>0.23458243748569754</v>
      </c>
      <c r="I14" s="43">
        <v>0.23369881809317231</v>
      </c>
      <c r="J14" s="67">
        <v>0.21760862931111843</v>
      </c>
      <c r="K14" s="89"/>
      <c r="L14" s="67">
        <v>6.5504174149078234E-2</v>
      </c>
      <c r="O14" s="13"/>
    </row>
    <row r="15" spans="1:19" x14ac:dyDescent="0.25">
      <c r="E15" s="11"/>
    </row>
    <row r="16" spans="1:19" x14ac:dyDescent="0.25">
      <c r="E16" s="11"/>
    </row>
    <row r="17" spans="4:11" x14ac:dyDescent="0.25">
      <c r="D17" s="2" t="s">
        <v>44</v>
      </c>
    </row>
    <row r="18" spans="4:11" x14ac:dyDescent="0.25">
      <c r="D18" s="123" t="s">
        <v>2</v>
      </c>
      <c r="E18" s="70" t="s">
        <v>1</v>
      </c>
      <c r="F18" s="70"/>
      <c r="G18" s="70"/>
      <c r="H18" s="70" t="s">
        <v>26</v>
      </c>
      <c r="I18" s="70"/>
      <c r="J18" s="70"/>
    </row>
    <row r="19" spans="4:11" x14ac:dyDescent="0.25">
      <c r="D19" s="124"/>
      <c r="E19" s="70" t="s">
        <v>28</v>
      </c>
      <c r="F19" s="70" t="s">
        <v>29</v>
      </c>
      <c r="G19" s="70" t="s">
        <v>5</v>
      </c>
      <c r="H19" s="70" t="s">
        <v>28</v>
      </c>
      <c r="I19" s="70" t="s">
        <v>29</v>
      </c>
      <c r="J19" s="70" t="s">
        <v>5</v>
      </c>
      <c r="K19" s="6"/>
    </row>
    <row r="20" spans="4:11" x14ac:dyDescent="0.25">
      <c r="D20" s="70">
        <v>2024</v>
      </c>
      <c r="E20" s="71">
        <v>469235</v>
      </c>
      <c r="F20" s="128">
        <v>1241963.1000000003</v>
      </c>
      <c r="G20" s="128">
        <v>35209.599999999999</v>
      </c>
      <c r="H20" s="128">
        <v>138054</v>
      </c>
      <c r="I20" s="128">
        <v>291595.47000000009</v>
      </c>
      <c r="J20" s="128">
        <v>110751.65212999994</v>
      </c>
    </row>
    <row r="21" spans="4:11" x14ac:dyDescent="0.25">
      <c r="D21" s="3"/>
      <c r="E21" s="8"/>
      <c r="F21" s="8"/>
      <c r="G21" s="8"/>
      <c r="H21" s="8"/>
      <c r="I21" s="8"/>
      <c r="J21" s="8"/>
    </row>
    <row r="22" spans="4:11" x14ac:dyDescent="0.25">
      <c r="D22" s="2"/>
    </row>
    <row r="23" spans="4:11" x14ac:dyDescent="0.25">
      <c r="D23" s="2" t="s">
        <v>40</v>
      </c>
    </row>
    <row r="24" spans="4:11" x14ac:dyDescent="0.25">
      <c r="D24" s="118" t="s">
        <v>2</v>
      </c>
      <c r="E24" s="118" t="s">
        <v>1</v>
      </c>
      <c r="F24" s="118"/>
      <c r="G24" s="118"/>
      <c r="H24" s="118" t="s">
        <v>26</v>
      </c>
      <c r="I24" s="118"/>
      <c r="J24" s="118"/>
    </row>
    <row r="25" spans="4:11" x14ac:dyDescent="0.25">
      <c r="D25" s="118"/>
      <c r="E25" s="70" t="s">
        <v>28</v>
      </c>
      <c r="F25" s="70" t="s">
        <v>29</v>
      </c>
      <c r="G25" s="70" t="s">
        <v>5</v>
      </c>
      <c r="H25" s="70" t="s">
        <v>28</v>
      </c>
      <c r="I25" s="70" t="s">
        <v>29</v>
      </c>
      <c r="J25" s="70" t="s">
        <v>5</v>
      </c>
    </row>
    <row r="26" spans="4:11" x14ac:dyDescent="0.25">
      <c r="D26" s="70">
        <v>2024</v>
      </c>
      <c r="E26" s="71">
        <f t="shared" ref="E26:J26" si="0">E20*8760*E$6</f>
        <v>809514166.96428573</v>
      </c>
      <c r="F26" s="71">
        <f t="shared" si="0"/>
        <v>2142608126.6250002</v>
      </c>
      <c r="G26" s="71">
        <f t="shared" si="0"/>
        <v>60742847.428571425</v>
      </c>
      <c r="H26" s="71">
        <f t="shared" si="0"/>
        <v>246708020.16</v>
      </c>
      <c r="I26" s="71">
        <f t="shared" si="0"/>
        <v>521092768.70880014</v>
      </c>
      <c r="J26" s="71">
        <f t="shared" si="0"/>
        <v>197917632.42239508</v>
      </c>
    </row>
    <row r="27" spans="4:11" x14ac:dyDescent="0.25">
      <c r="D27" s="3"/>
      <c r="E27" s="8"/>
      <c r="F27" s="8"/>
      <c r="G27" s="8"/>
      <c r="H27" s="8"/>
      <c r="I27" s="8"/>
      <c r="J27" s="8"/>
    </row>
    <row r="28" spans="4:11" x14ac:dyDescent="0.25">
      <c r="D28" s="3"/>
      <c r="E28" s="8"/>
      <c r="F28" s="8"/>
      <c r="G28" s="8"/>
      <c r="H28" s="8"/>
      <c r="I28" s="8"/>
      <c r="J28" s="8"/>
    </row>
    <row r="29" spans="4:11" x14ac:dyDescent="0.25">
      <c r="D29" s="2" t="s">
        <v>41</v>
      </c>
      <c r="E29" s="6"/>
      <c r="F29" s="6"/>
      <c r="G29" s="6"/>
      <c r="H29" s="6"/>
      <c r="I29" s="6"/>
      <c r="J29" s="6"/>
    </row>
    <row r="30" spans="4:11" x14ac:dyDescent="0.25">
      <c r="D30" s="118" t="s">
        <v>2</v>
      </c>
      <c r="E30" s="122" t="s">
        <v>1</v>
      </c>
      <c r="F30" s="122"/>
      <c r="G30" s="122"/>
      <c r="H30" s="122" t="s">
        <v>26</v>
      </c>
      <c r="I30" s="122"/>
      <c r="J30" s="122"/>
    </row>
    <row r="31" spans="4:11" x14ac:dyDescent="0.25">
      <c r="D31" s="118"/>
      <c r="E31" s="71" t="s">
        <v>28</v>
      </c>
      <c r="F31" s="71" t="s">
        <v>29</v>
      </c>
      <c r="G31" s="71" t="s">
        <v>5</v>
      </c>
      <c r="H31" s="71" t="s">
        <v>28</v>
      </c>
      <c r="I31" s="71" t="s">
        <v>29</v>
      </c>
      <c r="J31" s="71" t="s">
        <v>5</v>
      </c>
    </row>
    <row r="32" spans="4:11" x14ac:dyDescent="0.25">
      <c r="D32" s="70">
        <v>2024</v>
      </c>
      <c r="E32" s="71">
        <f t="shared" ref="E32:J32" si="1">E26*(1-E$7)</f>
        <v>323805666.78571433</v>
      </c>
      <c r="F32" s="71">
        <f t="shared" si="1"/>
        <v>857043250.6500001</v>
      </c>
      <c r="G32" s="71">
        <f t="shared" si="1"/>
        <v>24297138.971428573</v>
      </c>
      <c r="H32" s="71">
        <f t="shared" si="1"/>
        <v>197366416.12800002</v>
      </c>
      <c r="I32" s="71">
        <f t="shared" si="1"/>
        <v>416874214.96704012</v>
      </c>
      <c r="J32" s="71">
        <f t="shared" si="1"/>
        <v>158334105.93791607</v>
      </c>
    </row>
    <row r="33" spans="4:10" x14ac:dyDescent="0.25">
      <c r="D33" s="3"/>
      <c r="E33" s="8"/>
      <c r="F33" s="8"/>
      <c r="G33" s="8"/>
      <c r="H33" s="8"/>
      <c r="I33" s="8"/>
      <c r="J33" s="8"/>
    </row>
    <row r="34" spans="4:10" x14ac:dyDescent="0.25">
      <c r="D34" s="3"/>
      <c r="E34" s="8"/>
      <c r="F34" s="8"/>
      <c r="G34" s="8"/>
      <c r="H34" s="8"/>
      <c r="I34" s="8"/>
      <c r="J34" s="8"/>
    </row>
    <row r="35" spans="4:10" x14ac:dyDescent="0.25">
      <c r="D35" s="2" t="s">
        <v>42</v>
      </c>
      <c r="E35" s="6"/>
      <c r="F35" s="6"/>
      <c r="G35" s="6"/>
      <c r="H35" s="6"/>
      <c r="I35" s="6"/>
      <c r="J35" s="6"/>
    </row>
    <row r="36" spans="4:10" x14ac:dyDescent="0.25">
      <c r="D36" s="118" t="s">
        <v>2</v>
      </c>
      <c r="E36" s="122" t="s">
        <v>1</v>
      </c>
      <c r="F36" s="122"/>
      <c r="G36" s="122"/>
      <c r="H36" s="122" t="s">
        <v>26</v>
      </c>
      <c r="I36" s="122"/>
      <c r="J36" s="122"/>
    </row>
    <row r="37" spans="4:10" x14ac:dyDescent="0.25">
      <c r="D37" s="118"/>
      <c r="E37" s="71" t="s">
        <v>28</v>
      </c>
      <c r="F37" s="71" t="s">
        <v>29</v>
      </c>
      <c r="G37" s="71" t="s">
        <v>5</v>
      </c>
      <c r="H37" s="71" t="s">
        <v>28</v>
      </c>
      <c r="I37" s="71" t="s">
        <v>29</v>
      </c>
      <c r="J37" s="71" t="s">
        <v>5</v>
      </c>
    </row>
    <row r="38" spans="4:10" x14ac:dyDescent="0.25">
      <c r="D38" s="70">
        <v>2024</v>
      </c>
      <c r="E38" s="71">
        <f t="shared" ref="E38:J38" si="2">E26-E32</f>
        <v>485708500.1785714</v>
      </c>
      <c r="F38" s="71">
        <f t="shared" si="2"/>
        <v>1285564875.9750001</v>
      </c>
      <c r="G38" s="71">
        <f t="shared" si="2"/>
        <v>36445708.457142852</v>
      </c>
      <c r="H38" s="71">
        <f t="shared" si="2"/>
        <v>49341604.031999975</v>
      </c>
      <c r="I38" s="71">
        <f t="shared" si="2"/>
        <v>104218553.74176002</v>
      </c>
      <c r="J38" s="71">
        <f t="shared" si="2"/>
        <v>39583526.48447901</v>
      </c>
    </row>
    <row r="39" spans="4:10" x14ac:dyDescent="0.25">
      <c r="D39" s="3"/>
      <c r="E39" s="8"/>
      <c r="F39" s="8"/>
      <c r="G39" s="8"/>
      <c r="H39" s="8"/>
      <c r="I39" s="8"/>
      <c r="J39" s="8"/>
    </row>
    <row r="40" spans="4:10" x14ac:dyDescent="0.25">
      <c r="D40" s="2"/>
    </row>
    <row r="41" spans="4:10" x14ac:dyDescent="0.25">
      <c r="D41" s="2" t="s">
        <v>43</v>
      </c>
    </row>
    <row r="42" spans="4:10" x14ac:dyDescent="0.25">
      <c r="D42" s="118" t="s">
        <v>2</v>
      </c>
      <c r="E42" s="118" t="s">
        <v>1</v>
      </c>
      <c r="F42" s="118"/>
      <c r="G42" s="118"/>
      <c r="H42" s="118" t="s">
        <v>26</v>
      </c>
      <c r="I42" s="118"/>
      <c r="J42" s="118"/>
    </row>
    <row r="43" spans="4:10" x14ac:dyDescent="0.25">
      <c r="D43" s="118"/>
      <c r="E43" s="70" t="s">
        <v>28</v>
      </c>
      <c r="F43" s="70" t="s">
        <v>29</v>
      </c>
      <c r="G43" s="70" t="s">
        <v>5</v>
      </c>
      <c r="H43" s="70" t="s">
        <v>28</v>
      </c>
      <c r="I43" s="70" t="s">
        <v>29</v>
      </c>
      <c r="J43" s="70" t="s">
        <v>5</v>
      </c>
    </row>
    <row r="44" spans="4:10" x14ac:dyDescent="0.25">
      <c r="D44" s="70">
        <v>2024</v>
      </c>
      <c r="E44" s="49">
        <f>(E26*(E14-$L14))/1000000</f>
        <v>292.03779777927639</v>
      </c>
      <c r="F44" s="49">
        <f>(F26*(F14-$L14)-F38*F$8)/1000000</f>
        <v>675.33890987744553</v>
      </c>
      <c r="G44" s="49">
        <f>(G32*(G14-$L14)+G38*($L14-$L14))/1000000</f>
        <v>7.0720668205334736</v>
      </c>
      <c r="H44" s="49">
        <f>(H26*(H14-$L14))/1000000</f>
        <v>41.712963599868459</v>
      </c>
      <c r="I44" s="49">
        <f>(I26*(I14-$L14)-I38*I$8)/1000000</f>
        <v>85.22060131788237</v>
      </c>
      <c r="J44" s="49">
        <f>(J32*(J14-$L14)+J38*($L14-$L14))/1000000</f>
        <v>24.083322917255476</v>
      </c>
    </row>
    <row r="45" spans="4:10" x14ac:dyDescent="0.25">
      <c r="D45" s="33"/>
      <c r="F45" s="72"/>
    </row>
    <row r="46" spans="4:10" x14ac:dyDescent="0.25">
      <c r="D46" s="33"/>
      <c r="E46" s="36"/>
      <c r="F46" s="36"/>
      <c r="G46" s="36"/>
      <c r="H46" s="36"/>
      <c r="I46" s="36"/>
      <c r="J46" s="36"/>
    </row>
    <row r="47" spans="4:10" x14ac:dyDescent="0.25">
      <c r="D47" s="33"/>
      <c r="E47" s="36"/>
      <c r="F47" s="36"/>
      <c r="G47" s="36"/>
      <c r="H47" s="36"/>
      <c r="I47" s="36"/>
      <c r="J47" s="36"/>
    </row>
    <row r="49" spans="4:10" x14ac:dyDescent="0.25">
      <c r="D49" s="2"/>
    </row>
    <row r="51" spans="4:10" x14ac:dyDescent="0.25">
      <c r="D51" s="33"/>
      <c r="E51" s="33"/>
      <c r="F51" s="33"/>
      <c r="G51" s="33"/>
      <c r="H51" s="33"/>
      <c r="I51" s="33"/>
      <c r="J51" s="33"/>
    </row>
    <row r="52" spans="4:10" x14ac:dyDescent="0.25">
      <c r="D52" s="33"/>
      <c r="E52" s="33"/>
      <c r="F52" s="33"/>
      <c r="G52" s="33"/>
      <c r="H52" s="33"/>
      <c r="I52" s="33"/>
      <c r="J52" s="33"/>
    </row>
    <row r="53" spans="4:10" x14ac:dyDescent="0.25">
      <c r="D53" s="33"/>
      <c r="E53" s="34"/>
      <c r="F53" s="34"/>
      <c r="G53" s="34"/>
      <c r="H53" s="34"/>
      <c r="I53" s="34"/>
      <c r="J53" s="34"/>
    </row>
    <row r="54" spans="4:10" x14ac:dyDescent="0.25">
      <c r="D54" s="33"/>
      <c r="E54" s="34"/>
      <c r="F54" s="34"/>
      <c r="G54" s="34"/>
      <c r="H54" s="34"/>
      <c r="I54" s="34"/>
      <c r="J54" s="34"/>
    </row>
    <row r="55" spans="4:10" x14ac:dyDescent="0.25">
      <c r="D55" s="33"/>
      <c r="E55" s="34"/>
      <c r="F55" s="34"/>
      <c r="G55" s="34"/>
      <c r="H55" s="34"/>
      <c r="I55" s="34"/>
      <c r="J55" s="34"/>
    </row>
    <row r="56" spans="4:10" x14ac:dyDescent="0.25">
      <c r="D56" s="33"/>
      <c r="E56" s="34"/>
      <c r="F56" s="34"/>
      <c r="G56" s="34"/>
      <c r="H56" s="34"/>
      <c r="I56" s="34"/>
      <c r="J56" s="34"/>
    </row>
    <row r="58" spans="4:10" x14ac:dyDescent="0.25">
      <c r="E58" s="5"/>
      <c r="F58" s="5"/>
      <c r="G58" s="5"/>
      <c r="H58" s="5"/>
      <c r="I58" s="5"/>
      <c r="J58" s="5"/>
    </row>
  </sheetData>
  <mergeCells count="22">
    <mergeCell ref="A1:D1"/>
    <mergeCell ref="E4:G4"/>
    <mergeCell ref="H4:J4"/>
    <mergeCell ref="D12:D13"/>
    <mergeCell ref="E12:G12"/>
    <mergeCell ref="H12:J12"/>
    <mergeCell ref="N5:O5"/>
    <mergeCell ref="D42:D43"/>
    <mergeCell ref="E42:G42"/>
    <mergeCell ref="H42:J42"/>
    <mergeCell ref="D30:D31"/>
    <mergeCell ref="E30:G30"/>
    <mergeCell ref="H30:J30"/>
    <mergeCell ref="K12:K13"/>
    <mergeCell ref="D24:D25"/>
    <mergeCell ref="E24:G24"/>
    <mergeCell ref="H24:J24"/>
    <mergeCell ref="D36:D37"/>
    <mergeCell ref="E36:G36"/>
    <mergeCell ref="H36:J36"/>
    <mergeCell ref="L12:L13"/>
    <mergeCell ref="D18:D19"/>
  </mergeCells>
  <pageMargins left="0.7" right="0.7" top="0.75" bottom="0.75" header="0.3" footer="0.3"/>
  <pageSetup orientation="portrait" horizontalDpi="1200" verticalDpi="1200" r:id="rId1"/>
  <headerFooter>
    <oddHeader>&amp;R&amp;F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06c99b3-cd83-43e5-b4c1-d62f316c1e37"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EA7B86A99685394C8D64B51D4B412129" ma:contentTypeVersion="17" ma:contentTypeDescription="Create a new document." ma:contentTypeScope="" ma:versionID="3bd978244e3749b5a980a7fd7c277098">
  <xsd:schema xmlns:xsd="http://www.w3.org/2001/XMLSchema" xmlns:xs="http://www.w3.org/2001/XMLSchema" xmlns:p="http://schemas.microsoft.com/office/2006/metadata/properties" xmlns:ns2="97e57212-3e02-407f-8b2d-05f7d7f19b15" xmlns:ns3="4566bb6e-2eb0-4005-b34d-fd68b29c20ba" xmlns:ns4="b748a596-5aff-461f-ad25-531d918ca635" targetNamespace="http://schemas.microsoft.com/office/2006/metadata/properties" ma:root="true" ma:fieldsID="1f531b822a955714b41aa16a18e7fffb" ns2:_="" ns3:_="" ns4:_="">
    <xsd:import namespace="97e57212-3e02-407f-8b2d-05f7d7f19b15"/>
    <xsd:import namespace="4566bb6e-2eb0-4005-b34d-fd68b29c20ba"/>
    <xsd:import namespace="b748a596-5aff-461f-ad25-531d918ca635"/>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SearchProperties" minOccurs="0"/>
                <xsd:element ref="ns4:SharedWithUsers" minOccurs="0"/>
                <xsd:element ref="ns4:SharedWithDetail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661ad29a-abc6-4d60-8651-9fa7d4fd7808}" ma:internalName="TaxCatchAll" ma:showField="CatchAllData" ma:web="b748a596-5aff-461f-ad25-531d918ca63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61ad29a-abc6-4d60-8651-9fa7d4fd7808}" ma:internalName="TaxCatchAllLabel" ma:readOnly="true" ma:showField="CatchAllDataLabel" ma:web="b748a596-5aff-461f-ad25-531d918ca635">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566bb6e-2eb0-4005-b34d-fd68b29c20b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48a596-5aff-461f-ad25-531d918ca63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Props1.xml><?xml version="1.0" encoding="utf-8"?>
<ds:datastoreItem xmlns:ds="http://schemas.openxmlformats.org/officeDocument/2006/customXml" ds:itemID="{6B8E3233-4970-4464-8AE8-7684DC1E0450}">
  <ds:schemaRefs>
    <ds:schemaRef ds:uri="http://schemas.microsoft.com/sharepoint/v3/contenttype/forms"/>
  </ds:schemaRefs>
</ds:datastoreItem>
</file>

<file path=customXml/itemProps2.xml><?xml version="1.0" encoding="utf-8"?>
<ds:datastoreItem xmlns:ds="http://schemas.openxmlformats.org/officeDocument/2006/customXml" ds:itemID="{78AC3A14-1882-42C9-A5F7-7E068A5A3BF2}">
  <ds:schemaRefs>
    <ds:schemaRef ds:uri="Microsoft.SharePoint.Taxonomy.ContentTypeSync"/>
  </ds:schemaRefs>
</ds:datastoreItem>
</file>

<file path=customXml/itemProps3.xml><?xml version="1.0" encoding="utf-8"?>
<ds:datastoreItem xmlns:ds="http://schemas.openxmlformats.org/officeDocument/2006/customXml" ds:itemID="{C6DF837B-2F5C-49C5-8ACE-57D6FC2E2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566bb6e-2eb0-4005-b34d-fd68b29c20ba"/>
    <ds:schemaRef ds:uri="b748a596-5aff-461f-ad25-531d918ca6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238517-AFAD-49EC-B1C9-EDB07B299C40}">
  <ds:schemaRefs>
    <ds:schemaRef ds:uri="http://schemas.microsoft.com/office/2006/metadata/properties"/>
    <ds:schemaRef ds:uri="http://schemas.microsoft.com/office/infopath/2007/PartnerControls"/>
    <ds:schemaRef ds:uri="97e57212-3e02-407f-8b2d-05f7d7f19b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Method Overview</vt:lpstr>
      <vt:lpstr>Cost Shift Consolidated</vt:lpstr>
      <vt:lpstr>PGE</vt:lpstr>
      <vt:lpstr>SCE</vt:lpstr>
      <vt:lpstr>SDGE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2024-07-15T23:18:09Z</dcterms:created>
  <dcterms:modified xsi:type="dcterms:W3CDTF">2024-09-06T23:41:00Z</dcterms:modified>
  <cp:category/>
  <cp:contentStatus/>
</cp:coreProperties>
</file>